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tionen\Permissible imprecision\"/>
    </mc:Choice>
  </mc:AlternateContent>
  <xr:revisionPtr revIDLastSave="0" documentId="13_ncr:1_{BE91A233-9A79-489C-B8F1-B52C9ED7654C}" xr6:coauthVersionLast="41" xr6:coauthVersionMax="41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Erklärung" sheetId="1" r:id="rId1"/>
    <sheet name="Tabelle " sheetId="2" r:id="rId2"/>
    <sheet name="Tabelle1" sheetId="3" r:id="rId3"/>
    <sheet name="Tabelle2" sheetId="4" r:id="rId4"/>
    <sheet name="Tabelle3" sheetId="5" r:id="rId5"/>
    <sheet name="Tabelle4" sheetId="6" r:id="rId6"/>
    <sheet name="Tabelle5" sheetId="7" r:id="rId7"/>
    <sheet name="Tabelle6" sheetId="8" r:id="rId8"/>
  </sheets>
  <calcPr calcId="181029"/>
</workbook>
</file>

<file path=xl/calcChain.xml><?xml version="1.0" encoding="utf-8"?>
<calcChain xmlns="http://schemas.openxmlformats.org/spreadsheetml/2006/main">
  <c r="S31" i="2" l="1"/>
  <c r="AJ94" i="2" l="1"/>
  <c r="AI94" i="2"/>
  <c r="AH94" i="2"/>
  <c r="W94" i="2"/>
  <c r="S94" i="2"/>
  <c r="P94" i="2"/>
  <c r="Q94" i="2" s="1"/>
  <c r="R94" i="2" s="1"/>
  <c r="T94" i="2" s="1"/>
  <c r="U94" i="2" s="1"/>
  <c r="V94" i="2" s="1"/>
  <c r="AJ93" i="2"/>
  <c r="AI93" i="2"/>
  <c r="AH93" i="2"/>
  <c r="W93" i="2"/>
  <c r="S93" i="2"/>
  <c r="P93" i="2"/>
  <c r="AJ92" i="2"/>
  <c r="AI92" i="2"/>
  <c r="AH92" i="2"/>
  <c r="W92" i="2"/>
  <c r="S92" i="2"/>
  <c r="P92" i="2"/>
  <c r="Q92" i="2" s="1"/>
  <c r="R92" i="2" s="1"/>
  <c r="T92" i="2" s="1"/>
  <c r="U92" i="2" s="1"/>
  <c r="AJ91" i="2"/>
  <c r="AI91" i="2"/>
  <c r="AH91" i="2"/>
  <c r="W91" i="2"/>
  <c r="S91" i="2"/>
  <c r="P91" i="2"/>
  <c r="AJ90" i="2"/>
  <c r="AI90" i="2"/>
  <c r="AH90" i="2"/>
  <c r="W90" i="2"/>
  <c r="S90" i="2"/>
  <c r="P90" i="2"/>
  <c r="AJ89" i="2"/>
  <c r="AI89" i="2"/>
  <c r="AH89" i="2"/>
  <c r="W89" i="2"/>
  <c r="S89" i="2"/>
  <c r="P89" i="2"/>
  <c r="AJ86" i="2"/>
  <c r="AI86" i="2"/>
  <c r="AH86" i="2"/>
  <c r="W86" i="2"/>
  <c r="S86" i="2"/>
  <c r="P86" i="2"/>
  <c r="AJ85" i="2"/>
  <c r="AK85" i="2" s="1"/>
  <c r="AL85" i="2" s="1"/>
  <c r="AI85" i="2"/>
  <c r="AH85" i="2"/>
  <c r="W85" i="2"/>
  <c r="S85" i="2"/>
  <c r="P85" i="2"/>
  <c r="Q85" i="2" s="1"/>
  <c r="R85" i="2" s="1"/>
  <c r="AJ84" i="2"/>
  <c r="AI84" i="2"/>
  <c r="AH84" i="2"/>
  <c r="W84" i="2"/>
  <c r="S84" i="2"/>
  <c r="P84" i="2"/>
  <c r="Q84" i="2" s="1"/>
  <c r="R84" i="2" s="1"/>
  <c r="T84" i="2" s="1"/>
  <c r="U84" i="2" s="1"/>
  <c r="V84" i="2" s="1"/>
  <c r="AJ83" i="2"/>
  <c r="AI83" i="2"/>
  <c r="AH83" i="2"/>
  <c r="W83" i="2"/>
  <c r="S83" i="2"/>
  <c r="P83" i="2"/>
  <c r="Q83" i="2" s="1"/>
  <c r="R83" i="2" s="1"/>
  <c r="AJ82" i="2"/>
  <c r="AI82" i="2"/>
  <c r="AH82" i="2"/>
  <c r="W82" i="2"/>
  <c r="S82" i="2"/>
  <c r="P82" i="2"/>
  <c r="AJ81" i="2"/>
  <c r="AI81" i="2"/>
  <c r="AH81" i="2"/>
  <c r="W81" i="2"/>
  <c r="S81" i="2"/>
  <c r="P81" i="2"/>
  <c r="Q81" i="2" s="1"/>
  <c r="R81" i="2" s="1"/>
  <c r="AJ80" i="2"/>
  <c r="AI80" i="2"/>
  <c r="AH80" i="2"/>
  <c r="W80" i="2"/>
  <c r="S80" i="2"/>
  <c r="P80" i="2"/>
  <c r="Q80" i="2" s="1"/>
  <c r="R80" i="2" s="1"/>
  <c r="T80" i="2" s="1"/>
  <c r="U80" i="2" s="1"/>
  <c r="V80" i="2" s="1"/>
  <c r="AJ79" i="2"/>
  <c r="AI79" i="2"/>
  <c r="AH79" i="2"/>
  <c r="W79" i="2"/>
  <c r="S79" i="2"/>
  <c r="P79" i="2"/>
  <c r="Q79" i="2" s="1"/>
  <c r="R79" i="2" s="1"/>
  <c r="T79" i="2" s="1"/>
  <c r="U79" i="2" s="1"/>
  <c r="V79" i="2" s="1"/>
  <c r="AJ78" i="2"/>
  <c r="AI78" i="2"/>
  <c r="AH78" i="2"/>
  <c r="W78" i="2"/>
  <c r="S78" i="2"/>
  <c r="P78" i="2"/>
  <c r="AJ75" i="2"/>
  <c r="AI75" i="2"/>
  <c r="AH75" i="2"/>
  <c r="W75" i="2"/>
  <c r="S75" i="2"/>
  <c r="P75" i="2"/>
  <c r="AJ74" i="2"/>
  <c r="AI74" i="2"/>
  <c r="AH74" i="2"/>
  <c r="W74" i="2"/>
  <c r="S74" i="2"/>
  <c r="P74" i="2"/>
  <c r="AK74" i="2" s="1"/>
  <c r="AL74" i="2" s="1"/>
  <c r="AJ73" i="2"/>
  <c r="AI73" i="2"/>
  <c r="AH73" i="2"/>
  <c r="W73" i="2"/>
  <c r="S73" i="2"/>
  <c r="P73" i="2"/>
  <c r="Q73" i="2" s="1"/>
  <c r="R73" i="2" s="1"/>
  <c r="T73" i="2" s="1"/>
  <c r="U73" i="2" s="1"/>
  <c r="V73" i="2" s="1"/>
  <c r="AJ72" i="2"/>
  <c r="AI72" i="2"/>
  <c r="AH72" i="2"/>
  <c r="W72" i="2"/>
  <c r="S72" i="2"/>
  <c r="P72" i="2"/>
  <c r="Q72" i="2" s="1"/>
  <c r="R72" i="2" s="1"/>
  <c r="T72" i="2" s="1"/>
  <c r="U72" i="2" s="1"/>
  <c r="V72" i="2" s="1"/>
  <c r="AJ71" i="2"/>
  <c r="AI71" i="2"/>
  <c r="AH71" i="2"/>
  <c r="W71" i="2"/>
  <c r="S71" i="2"/>
  <c r="P71" i="2"/>
  <c r="AJ70" i="2"/>
  <c r="AI70" i="2"/>
  <c r="AH70" i="2"/>
  <c r="W70" i="2"/>
  <c r="S70" i="2"/>
  <c r="P70" i="2"/>
  <c r="Q70" i="2" s="1"/>
  <c r="R70" i="2" s="1"/>
  <c r="T70" i="2" s="1"/>
  <c r="U70" i="2" s="1"/>
  <c r="V70" i="2" s="1"/>
  <c r="AJ69" i="2"/>
  <c r="AI69" i="2"/>
  <c r="AH69" i="2"/>
  <c r="W69" i="2"/>
  <c r="S69" i="2"/>
  <c r="P69" i="2"/>
  <c r="Q69" i="2" s="1"/>
  <c r="R69" i="2" s="1"/>
  <c r="T69" i="2" s="1"/>
  <c r="U69" i="2" s="1"/>
  <c r="V69" i="2" s="1"/>
  <c r="AJ68" i="2"/>
  <c r="AI68" i="2"/>
  <c r="AH68" i="2"/>
  <c r="W68" i="2"/>
  <c r="S68" i="2"/>
  <c r="P68" i="2"/>
  <c r="Q68" i="2" s="1"/>
  <c r="R68" i="2" s="1"/>
  <c r="T68" i="2" s="1"/>
  <c r="U68" i="2" s="1"/>
  <c r="V68" i="2" s="1"/>
  <c r="AJ67" i="2"/>
  <c r="AI67" i="2"/>
  <c r="AH67" i="2"/>
  <c r="W67" i="2"/>
  <c r="S67" i="2"/>
  <c r="P67" i="2"/>
  <c r="AP67" i="2" s="1"/>
  <c r="AJ66" i="2"/>
  <c r="AI66" i="2"/>
  <c r="AH66" i="2"/>
  <c r="W66" i="2"/>
  <c r="S66" i="2"/>
  <c r="P66" i="2"/>
  <c r="Q66" i="2" s="1"/>
  <c r="R66" i="2" s="1"/>
  <c r="T66" i="2" s="1"/>
  <c r="U66" i="2" s="1"/>
  <c r="V66" i="2" s="1"/>
  <c r="AP65" i="2"/>
  <c r="AJ65" i="2"/>
  <c r="AI65" i="2"/>
  <c r="AH65" i="2"/>
  <c r="W65" i="2"/>
  <c r="S65" i="2"/>
  <c r="P65" i="2"/>
  <c r="Q65" i="2" s="1"/>
  <c r="R65" i="2" s="1"/>
  <c r="T65" i="2" s="1"/>
  <c r="U65" i="2" s="1"/>
  <c r="V65" i="2" s="1"/>
  <c r="AJ64" i="2"/>
  <c r="AI64" i="2"/>
  <c r="AH64" i="2"/>
  <c r="W64" i="2"/>
  <c r="S64" i="2"/>
  <c r="P64" i="2"/>
  <c r="Q64" i="2" s="1"/>
  <c r="R64" i="2" s="1"/>
  <c r="AJ63" i="2"/>
  <c r="AI63" i="2"/>
  <c r="AH63" i="2"/>
  <c r="W63" i="2"/>
  <c r="S63" i="2"/>
  <c r="P63" i="2"/>
  <c r="AJ62" i="2"/>
  <c r="AK62" i="2" s="1"/>
  <c r="AI62" i="2"/>
  <c r="AH62" i="2"/>
  <c r="W62" i="2"/>
  <c r="S62" i="2"/>
  <c r="P62" i="2"/>
  <c r="Q62" i="2" s="1"/>
  <c r="R62" i="2" s="1"/>
  <c r="AJ61" i="2"/>
  <c r="AI61" i="2"/>
  <c r="AH61" i="2"/>
  <c r="W61" i="2"/>
  <c r="S61" i="2"/>
  <c r="P61" i="2"/>
  <c r="AJ60" i="2"/>
  <c r="AI60" i="2"/>
  <c r="AH60" i="2"/>
  <c r="W60" i="2"/>
  <c r="S60" i="2"/>
  <c r="P60" i="2"/>
  <c r="AJ59" i="2"/>
  <c r="AI59" i="2"/>
  <c r="AH59" i="2"/>
  <c r="W59" i="2"/>
  <c r="S59" i="2"/>
  <c r="P59" i="2"/>
  <c r="AJ58" i="2"/>
  <c r="AI58" i="2"/>
  <c r="AH58" i="2"/>
  <c r="W58" i="2"/>
  <c r="S58" i="2"/>
  <c r="P58" i="2"/>
  <c r="Q58" i="2" s="1"/>
  <c r="R58" i="2" s="1"/>
  <c r="T58" i="2" s="1"/>
  <c r="U58" i="2" s="1"/>
  <c r="V58" i="2" s="1"/>
  <c r="AJ57" i="2"/>
  <c r="AI57" i="2"/>
  <c r="AH57" i="2"/>
  <c r="W57" i="2"/>
  <c r="S57" i="2"/>
  <c r="Q57" i="2"/>
  <c r="R57" i="2" s="1"/>
  <c r="T57" i="2" s="1"/>
  <c r="U57" i="2" s="1"/>
  <c r="V57" i="2" s="1"/>
  <c r="P57" i="2"/>
  <c r="AJ56" i="2"/>
  <c r="AI56" i="2"/>
  <c r="AH56" i="2"/>
  <c r="W56" i="2"/>
  <c r="S56" i="2"/>
  <c r="P56" i="2"/>
  <c r="AJ55" i="2"/>
  <c r="AI55" i="2"/>
  <c r="AH55" i="2"/>
  <c r="W55" i="2"/>
  <c r="S55" i="2"/>
  <c r="P55" i="2"/>
  <c r="AJ54" i="2"/>
  <c r="AI54" i="2"/>
  <c r="AH54" i="2"/>
  <c r="W54" i="2"/>
  <c r="S54" i="2"/>
  <c r="P54" i="2"/>
  <c r="Q54" i="2" s="1"/>
  <c r="R54" i="2" s="1"/>
  <c r="T54" i="2" s="1"/>
  <c r="U54" i="2" s="1"/>
  <c r="V54" i="2" s="1"/>
  <c r="AJ53" i="2"/>
  <c r="AI53" i="2"/>
  <c r="AH53" i="2"/>
  <c r="W53" i="2"/>
  <c r="T53" i="2"/>
  <c r="U53" i="2" s="1"/>
  <c r="V53" i="2" s="1"/>
  <c r="S53" i="2"/>
  <c r="P53" i="2"/>
  <c r="Q53" i="2" s="1"/>
  <c r="R53" i="2" s="1"/>
  <c r="AJ52" i="2"/>
  <c r="AI52" i="2"/>
  <c r="AH52" i="2"/>
  <c r="W52" i="2"/>
  <c r="S52" i="2"/>
  <c r="P52" i="2"/>
  <c r="Q52" i="2" s="1"/>
  <c r="R52" i="2" s="1"/>
  <c r="T52" i="2" s="1"/>
  <c r="U52" i="2" s="1"/>
  <c r="V52" i="2" s="1"/>
  <c r="AJ51" i="2"/>
  <c r="AI51" i="2"/>
  <c r="AH51" i="2"/>
  <c r="W51" i="2"/>
  <c r="S51" i="2"/>
  <c r="P51" i="2"/>
  <c r="Q51" i="2" s="1"/>
  <c r="R51" i="2" s="1"/>
  <c r="T51" i="2" s="1"/>
  <c r="U51" i="2" s="1"/>
  <c r="AK50" i="2"/>
  <c r="AL50" i="2" s="1"/>
  <c r="AJ50" i="2"/>
  <c r="AI50" i="2"/>
  <c r="AH50" i="2"/>
  <c r="W50" i="2"/>
  <c r="S50" i="2"/>
  <c r="P50" i="2"/>
  <c r="Q50" i="2" s="1"/>
  <c r="R50" i="2" s="1"/>
  <c r="T50" i="2" s="1"/>
  <c r="U50" i="2" s="1"/>
  <c r="V50" i="2" s="1"/>
  <c r="AJ49" i="2"/>
  <c r="AI49" i="2"/>
  <c r="AH49" i="2"/>
  <c r="W49" i="2"/>
  <c r="S49" i="2"/>
  <c r="P49" i="2"/>
  <c r="Q49" i="2" s="1"/>
  <c r="R49" i="2" s="1"/>
  <c r="AJ48" i="2"/>
  <c r="AI48" i="2"/>
  <c r="AH48" i="2"/>
  <c r="W48" i="2"/>
  <c r="S48" i="2"/>
  <c r="P48" i="2"/>
  <c r="Q48" i="2" s="1"/>
  <c r="R48" i="2" s="1"/>
  <c r="AP47" i="2"/>
  <c r="AJ47" i="2"/>
  <c r="AI47" i="2"/>
  <c r="AH47" i="2"/>
  <c r="W47" i="2"/>
  <c r="S47" i="2"/>
  <c r="P47" i="2"/>
  <c r="Q47" i="2" s="1"/>
  <c r="R47" i="2" s="1"/>
  <c r="T47" i="2" s="1"/>
  <c r="U47" i="2" s="1"/>
  <c r="V47" i="2" s="1"/>
  <c r="AJ46" i="2"/>
  <c r="AI46" i="2"/>
  <c r="AH46" i="2"/>
  <c r="W46" i="2"/>
  <c r="S46" i="2"/>
  <c r="P46" i="2"/>
  <c r="Q46" i="2" s="1"/>
  <c r="R46" i="2" s="1"/>
  <c r="T46" i="2" s="1"/>
  <c r="U46" i="2" s="1"/>
  <c r="V46" i="2" s="1"/>
  <c r="AJ45" i="2"/>
  <c r="AI45" i="2"/>
  <c r="AH45" i="2"/>
  <c r="W45" i="2"/>
  <c r="S45" i="2"/>
  <c r="P45" i="2"/>
  <c r="Q45" i="2" s="1"/>
  <c r="R45" i="2" s="1"/>
  <c r="AJ44" i="2"/>
  <c r="AI44" i="2"/>
  <c r="AH44" i="2"/>
  <c r="W44" i="2"/>
  <c r="S44" i="2"/>
  <c r="P44" i="2"/>
  <c r="Q44" i="2" s="1"/>
  <c r="R44" i="2" s="1"/>
  <c r="AJ43" i="2"/>
  <c r="AI43" i="2"/>
  <c r="AH43" i="2"/>
  <c r="W43" i="2"/>
  <c r="S43" i="2"/>
  <c r="P43" i="2"/>
  <c r="Q43" i="2" s="1"/>
  <c r="R43" i="2" s="1"/>
  <c r="T43" i="2" s="1"/>
  <c r="U43" i="2" s="1"/>
  <c r="V43" i="2" s="1"/>
  <c r="AJ42" i="2"/>
  <c r="AI42" i="2"/>
  <c r="AH42" i="2"/>
  <c r="W42" i="2"/>
  <c r="S42" i="2"/>
  <c r="R42" i="2"/>
  <c r="T42" i="2" s="1"/>
  <c r="U42" i="2" s="1"/>
  <c r="V42" i="2" s="1"/>
  <c r="P42" i="2"/>
  <c r="Q42" i="2" s="1"/>
  <c r="AJ41" i="2"/>
  <c r="AI41" i="2"/>
  <c r="AH41" i="2"/>
  <c r="W41" i="2"/>
  <c r="S41" i="2"/>
  <c r="P41" i="2"/>
  <c r="Q41" i="2" s="1"/>
  <c r="R41" i="2" s="1"/>
  <c r="T41" i="2" s="1"/>
  <c r="U41" i="2" s="1"/>
  <c r="V41" i="2" s="1"/>
  <c r="AJ40" i="2"/>
  <c r="AI40" i="2"/>
  <c r="AH40" i="2"/>
  <c r="W40" i="2"/>
  <c r="S40" i="2"/>
  <c r="P40" i="2"/>
  <c r="Q40" i="2" s="1"/>
  <c r="R40" i="2" s="1"/>
  <c r="AJ39" i="2"/>
  <c r="AI39" i="2"/>
  <c r="AH39" i="2"/>
  <c r="W39" i="2"/>
  <c r="S39" i="2"/>
  <c r="P39" i="2"/>
  <c r="AP39" i="2" s="1"/>
  <c r="AJ38" i="2"/>
  <c r="AI38" i="2"/>
  <c r="AH38" i="2"/>
  <c r="W38" i="2"/>
  <c r="S38" i="2"/>
  <c r="P38" i="2"/>
  <c r="Q38" i="2" s="1"/>
  <c r="R38" i="2" s="1"/>
  <c r="AJ37" i="2"/>
  <c r="AI37" i="2"/>
  <c r="AH37" i="2"/>
  <c r="W37" i="2"/>
  <c r="S37" i="2"/>
  <c r="P37" i="2"/>
  <c r="Q37" i="2" s="1"/>
  <c r="R37" i="2" s="1"/>
  <c r="AJ36" i="2"/>
  <c r="AI36" i="2"/>
  <c r="AH36" i="2"/>
  <c r="W36" i="2"/>
  <c r="S36" i="2"/>
  <c r="P36" i="2"/>
  <c r="Q36" i="2" s="1"/>
  <c r="R36" i="2" s="1"/>
  <c r="T36" i="2" s="1"/>
  <c r="U36" i="2" s="1"/>
  <c r="V36" i="2" s="1"/>
  <c r="AJ35" i="2"/>
  <c r="AI35" i="2"/>
  <c r="AH35" i="2"/>
  <c r="W35" i="2"/>
  <c r="S35" i="2"/>
  <c r="P35" i="2"/>
  <c r="Q35" i="2" s="1"/>
  <c r="R35" i="2" s="1"/>
  <c r="T35" i="2" s="1"/>
  <c r="U35" i="2" s="1"/>
  <c r="AJ34" i="2"/>
  <c r="AI34" i="2"/>
  <c r="AH34" i="2"/>
  <c r="W34" i="2"/>
  <c r="S34" i="2"/>
  <c r="P34" i="2"/>
  <c r="Q34" i="2" s="1"/>
  <c r="R34" i="2" s="1"/>
  <c r="T34" i="2" s="1"/>
  <c r="U34" i="2" s="1"/>
  <c r="AJ33" i="2"/>
  <c r="AK33" i="2" s="1"/>
  <c r="AI33" i="2"/>
  <c r="AH33" i="2"/>
  <c r="W33" i="2"/>
  <c r="S33" i="2"/>
  <c r="P33" i="2"/>
  <c r="Q33" i="2" s="1"/>
  <c r="R33" i="2" s="1"/>
  <c r="AJ32" i="2"/>
  <c r="AI32" i="2"/>
  <c r="AH32" i="2"/>
  <c r="W32" i="2"/>
  <c r="S32" i="2"/>
  <c r="Q32" i="2"/>
  <c r="R32" i="2" s="1"/>
  <c r="T32" i="2" s="1"/>
  <c r="U32" i="2" s="1"/>
  <c r="P32" i="2"/>
  <c r="AJ31" i="2"/>
  <c r="AI31" i="2"/>
  <c r="AP31" i="2" s="1"/>
  <c r="AH31" i="2"/>
  <c r="W31" i="2"/>
  <c r="P31" i="2"/>
  <c r="Q31" i="2" s="1"/>
  <c r="AJ30" i="2"/>
  <c r="AK30" i="2" s="1"/>
  <c r="AI30" i="2"/>
  <c r="AP30" i="2" s="1"/>
  <c r="AH30" i="2"/>
  <c r="W30" i="2"/>
  <c r="S30" i="2"/>
  <c r="Q30" i="2"/>
  <c r="R30" i="2" s="1"/>
  <c r="P30" i="2"/>
  <c r="AJ29" i="2"/>
  <c r="AI29" i="2"/>
  <c r="AH29" i="2"/>
  <c r="W29" i="2"/>
  <c r="S29" i="2"/>
  <c r="P29" i="2"/>
  <c r="Q29" i="2" s="1"/>
  <c r="R29" i="2" s="1"/>
  <c r="AJ28" i="2"/>
  <c r="AI28" i="2"/>
  <c r="AH28" i="2"/>
  <c r="W28" i="2"/>
  <c r="S28" i="2"/>
  <c r="P28" i="2"/>
  <c r="Q28" i="2" s="1"/>
  <c r="R28" i="2" s="1"/>
  <c r="AJ27" i="2"/>
  <c r="AI27" i="2"/>
  <c r="AH27" i="2"/>
  <c r="W27" i="2"/>
  <c r="S27" i="2"/>
  <c r="P27" i="2"/>
  <c r="Q27" i="2" s="1"/>
  <c r="R27" i="2" s="1"/>
  <c r="T27" i="2" s="1"/>
  <c r="U27" i="2" s="1"/>
  <c r="V27" i="2" s="1"/>
  <c r="AJ26" i="2"/>
  <c r="AI26" i="2"/>
  <c r="AH26" i="2"/>
  <c r="W26" i="2"/>
  <c r="S26" i="2"/>
  <c r="P26" i="2"/>
  <c r="Q26" i="2" s="1"/>
  <c r="R26" i="2" s="1"/>
  <c r="AJ25" i="2"/>
  <c r="AK25" i="2" s="1"/>
  <c r="AL25" i="2" s="1"/>
  <c r="AI25" i="2"/>
  <c r="AP25" i="2" s="1"/>
  <c r="AH25" i="2"/>
  <c r="W25" i="2"/>
  <c r="S25" i="2"/>
  <c r="Q25" i="2"/>
  <c r="R25" i="2" s="1"/>
  <c r="P25" i="2"/>
  <c r="AJ24" i="2"/>
  <c r="AI24" i="2"/>
  <c r="AH24" i="2"/>
  <c r="W24" i="2"/>
  <c r="S24" i="2"/>
  <c r="P24" i="2"/>
  <c r="Q24" i="2" s="1"/>
  <c r="R24" i="2" s="1"/>
  <c r="T24" i="2" s="1"/>
  <c r="U24" i="2" s="1"/>
  <c r="AJ23" i="2"/>
  <c r="AI23" i="2"/>
  <c r="AH23" i="2"/>
  <c r="W23" i="2"/>
  <c r="S23" i="2"/>
  <c r="P23" i="2"/>
  <c r="Q23" i="2" s="1"/>
  <c r="R23" i="2" s="1"/>
  <c r="T23" i="2" s="1"/>
  <c r="U23" i="2" s="1"/>
  <c r="V23" i="2" s="1"/>
  <c r="AJ22" i="2"/>
  <c r="AI22" i="2"/>
  <c r="AH22" i="2"/>
  <c r="W22" i="2"/>
  <c r="S22" i="2"/>
  <c r="P22" i="2"/>
  <c r="AJ21" i="2"/>
  <c r="AI21" i="2"/>
  <c r="AH21" i="2"/>
  <c r="W21" i="2"/>
  <c r="S21" i="2"/>
  <c r="P21" i="2"/>
  <c r="Q21" i="2" s="1"/>
  <c r="R21" i="2" s="1"/>
  <c r="T21" i="2" s="1"/>
  <c r="U21" i="2" s="1"/>
  <c r="V21" i="2" s="1"/>
  <c r="AJ20" i="2"/>
  <c r="AI20" i="2"/>
  <c r="AH20" i="2"/>
  <c r="W20" i="2"/>
  <c r="S20" i="2"/>
  <c r="P20" i="2"/>
  <c r="Q20" i="2" s="1"/>
  <c r="R20" i="2" s="1"/>
  <c r="AJ19" i="2"/>
  <c r="AI19" i="2"/>
  <c r="AH19" i="2"/>
  <c r="W19" i="2"/>
  <c r="S19" i="2"/>
  <c r="P19" i="2"/>
  <c r="Q19" i="2" s="1"/>
  <c r="R19" i="2" s="1"/>
  <c r="T19" i="2" s="1"/>
  <c r="U19" i="2" s="1"/>
  <c r="AJ18" i="2"/>
  <c r="AI18" i="2"/>
  <c r="AH18" i="2"/>
  <c r="W18" i="2"/>
  <c r="S18" i="2"/>
  <c r="P18" i="2"/>
  <c r="Q18" i="2" s="1"/>
  <c r="R18" i="2" s="1"/>
  <c r="AJ17" i="2"/>
  <c r="AI17" i="2"/>
  <c r="AH17" i="2"/>
  <c r="W17" i="2"/>
  <c r="S17" i="2"/>
  <c r="P17" i="2"/>
  <c r="Q17" i="2" s="1"/>
  <c r="R17" i="2" s="1"/>
  <c r="T17" i="2" s="1"/>
  <c r="U17" i="2" s="1"/>
  <c r="V17" i="2" s="1"/>
  <c r="AJ16" i="2"/>
  <c r="AI16" i="2"/>
  <c r="AH16" i="2"/>
  <c r="W16" i="2"/>
  <c r="S16" i="2"/>
  <c r="P16" i="2"/>
  <c r="Q16" i="2" s="1"/>
  <c r="R16" i="2" s="1"/>
  <c r="T16" i="2" s="1"/>
  <c r="U16" i="2" s="1"/>
  <c r="V16" i="2" s="1"/>
  <c r="AJ15" i="2"/>
  <c r="AI15" i="2"/>
  <c r="AH15" i="2"/>
  <c r="W15" i="2"/>
  <c r="S15" i="2"/>
  <c r="P15" i="2"/>
  <c r="Q15" i="2" s="1"/>
  <c r="R15" i="2" s="1"/>
  <c r="T15" i="2" s="1"/>
  <c r="U15" i="2" s="1"/>
  <c r="V15" i="2" s="1"/>
  <c r="AJ14" i="2"/>
  <c r="AI14" i="2"/>
  <c r="AH14" i="2"/>
  <c r="W14" i="2"/>
  <c r="S14" i="2"/>
  <c r="P14" i="2"/>
  <c r="AJ13" i="2"/>
  <c r="AI13" i="2"/>
  <c r="AH13" i="2"/>
  <c r="W13" i="2"/>
  <c r="S13" i="2"/>
  <c r="P13" i="2"/>
  <c r="Q13" i="2" s="1"/>
  <c r="R13" i="2" s="1"/>
  <c r="AJ12" i="2"/>
  <c r="AI12" i="2"/>
  <c r="AH12" i="2"/>
  <c r="W12" i="2"/>
  <c r="S12" i="2"/>
  <c r="P12" i="2"/>
  <c r="Q12" i="2" s="1"/>
  <c r="R12" i="2" s="1"/>
  <c r="AJ11" i="2"/>
  <c r="AI11" i="2"/>
  <c r="AH11" i="2"/>
  <c r="W11" i="2"/>
  <c r="S11" i="2"/>
  <c r="P11" i="2"/>
  <c r="Q11" i="2" s="1"/>
  <c r="R11" i="2" s="1"/>
  <c r="AJ10" i="2"/>
  <c r="AI10" i="2"/>
  <c r="AH10" i="2"/>
  <c r="W10" i="2"/>
  <c r="S10" i="2"/>
  <c r="P10" i="2"/>
  <c r="Q10" i="2" s="1"/>
  <c r="R10" i="2" s="1"/>
  <c r="AJ9" i="2"/>
  <c r="AI9" i="2"/>
  <c r="AH9" i="2"/>
  <c r="W9" i="2"/>
  <c r="S9" i="2"/>
  <c r="P9" i="2"/>
  <c r="Q9" i="2" s="1"/>
  <c r="R9" i="2" s="1"/>
  <c r="AJ8" i="2"/>
  <c r="AI8" i="2"/>
  <c r="AH8" i="2"/>
  <c r="W8" i="2"/>
  <c r="S8" i="2"/>
  <c r="P8" i="2"/>
  <c r="Q8" i="2" s="1"/>
  <c r="R8" i="2" s="1"/>
  <c r="AJ7" i="2"/>
  <c r="AI7" i="2"/>
  <c r="AH7" i="2"/>
  <c r="W7" i="2"/>
  <c r="S7" i="2"/>
  <c r="P7" i="2"/>
  <c r="Q7" i="2" s="1"/>
  <c r="R7" i="2" s="1"/>
  <c r="AJ6" i="2"/>
  <c r="AI6" i="2"/>
  <c r="AH6" i="2"/>
  <c r="W6" i="2"/>
  <c r="S6" i="2"/>
  <c r="P6" i="2"/>
  <c r="Y34" i="2" l="1"/>
  <c r="AA34" i="2" s="1"/>
  <c r="V34" i="2"/>
  <c r="V92" i="2"/>
  <c r="G92" i="2" s="1"/>
  <c r="H92" i="2" s="1"/>
  <c r="I92" i="2" s="1"/>
  <c r="Y51" i="2"/>
  <c r="AA51" i="2" s="1"/>
  <c r="V51" i="2"/>
  <c r="Z24" i="2"/>
  <c r="AB24" i="2" s="1"/>
  <c r="V24" i="2"/>
  <c r="Y19" i="2"/>
  <c r="AA19" i="2" s="1"/>
  <c r="V19" i="2"/>
  <c r="Z35" i="2"/>
  <c r="AB35" i="2" s="1"/>
  <c r="V35" i="2"/>
  <c r="G35" i="2" s="1"/>
  <c r="H35" i="2" s="1"/>
  <c r="I35" i="2" s="1"/>
  <c r="G81" i="2"/>
  <c r="H81" i="2" s="1"/>
  <c r="I81" i="2" s="1"/>
  <c r="V32" i="2"/>
  <c r="G32" i="2" s="1"/>
  <c r="H32" i="2" s="1"/>
  <c r="I32" i="2" s="1"/>
  <c r="AP69" i="2"/>
  <c r="AP10" i="2"/>
  <c r="AK13" i="2"/>
  <c r="AK17" i="2"/>
  <c r="AL17" i="2" s="1"/>
  <c r="AP21" i="2"/>
  <c r="AP24" i="2"/>
  <c r="AP71" i="2"/>
  <c r="R31" i="2"/>
  <c r="T31" i="2" s="1"/>
  <c r="U31" i="2" s="1"/>
  <c r="AP51" i="2"/>
  <c r="AP68" i="2"/>
  <c r="AP94" i="2"/>
  <c r="AP80" i="2"/>
  <c r="AP84" i="2"/>
  <c r="T9" i="2"/>
  <c r="U9" i="2" s="1"/>
  <c r="T11" i="2"/>
  <c r="U11" i="2" s="1"/>
  <c r="AK12" i="2"/>
  <c r="AL12" i="2" s="1"/>
  <c r="AP14" i="2"/>
  <c r="AK18" i="2"/>
  <c r="AK20" i="2"/>
  <c r="AL20" i="2" s="1"/>
  <c r="T26" i="2"/>
  <c r="U26" i="2" s="1"/>
  <c r="V26" i="2" s="1"/>
  <c r="T28" i="2"/>
  <c r="U28" i="2" s="1"/>
  <c r="V28" i="2" s="1"/>
  <c r="T40" i="2"/>
  <c r="U40" i="2" s="1"/>
  <c r="V40" i="2" s="1"/>
  <c r="AP43" i="2"/>
  <c r="AP49" i="2"/>
  <c r="T64" i="2"/>
  <c r="U64" i="2" s="1"/>
  <c r="V64" i="2" s="1"/>
  <c r="AK65" i="2"/>
  <c r="AL65" i="2" s="1"/>
  <c r="AK70" i="2"/>
  <c r="AL70" i="2" s="1"/>
  <c r="AK73" i="2"/>
  <c r="AL73" i="2" s="1"/>
  <c r="G79" i="2"/>
  <c r="H79" i="2" s="1"/>
  <c r="I79" i="2" s="1"/>
  <c r="T81" i="2"/>
  <c r="U81" i="2" s="1"/>
  <c r="V81" i="2" s="1"/>
  <c r="T83" i="2"/>
  <c r="U83" i="2" s="1"/>
  <c r="V83" i="2" s="1"/>
  <c r="AP83" i="2"/>
  <c r="T85" i="2"/>
  <c r="U85" i="2" s="1"/>
  <c r="V85" i="2" s="1"/>
  <c r="AK92" i="2"/>
  <c r="Y46" i="2"/>
  <c r="AA46" i="2" s="1"/>
  <c r="Z46" i="2"/>
  <c r="AB46" i="2" s="1"/>
  <c r="AE46" i="2" s="1"/>
  <c r="Z43" i="2"/>
  <c r="AB43" i="2" s="1"/>
  <c r="Y43" i="2"/>
  <c r="AA43" i="2" s="1"/>
  <c r="AD43" i="2" s="1"/>
  <c r="AK11" i="2"/>
  <c r="AP11" i="2"/>
  <c r="AK10" i="2"/>
  <c r="AL10" i="2" s="1"/>
  <c r="T12" i="2"/>
  <c r="U12" i="2" s="1"/>
  <c r="V12" i="2" s="1"/>
  <c r="T18" i="2"/>
  <c r="U18" i="2" s="1"/>
  <c r="V18" i="2" s="1"/>
  <c r="T20" i="2"/>
  <c r="U20" i="2" s="1"/>
  <c r="V20" i="2" s="1"/>
  <c r="AK26" i="2"/>
  <c r="AL26" i="2" s="1"/>
  <c r="T33" i="2"/>
  <c r="U33" i="2" s="1"/>
  <c r="V33" i="2" s="1"/>
  <c r="AK35" i="2"/>
  <c r="AK51" i="2"/>
  <c r="AL51" i="2" s="1"/>
  <c r="AP64" i="2"/>
  <c r="Z69" i="2"/>
  <c r="AB69" i="2" s="1"/>
  <c r="AE69" i="2" s="1"/>
  <c r="Y69" i="2"/>
  <c r="AA69" i="2" s="1"/>
  <c r="Z79" i="2"/>
  <c r="AB79" i="2" s="1"/>
  <c r="Y79" i="2"/>
  <c r="AA79" i="2" s="1"/>
  <c r="AK9" i="2"/>
  <c r="AL9" i="2" s="1"/>
  <c r="AP9" i="2"/>
  <c r="T10" i="2"/>
  <c r="U10" i="2" s="1"/>
  <c r="V10" i="2" s="1"/>
  <c r="G10" i="2" s="1"/>
  <c r="H10" i="2" s="1"/>
  <c r="I10" i="2" s="1"/>
  <c r="AP17" i="2"/>
  <c r="G24" i="2"/>
  <c r="H24" i="2" s="1"/>
  <c r="I24" i="2" s="1"/>
  <c r="Y24" i="2"/>
  <c r="AA24" i="2" s="1"/>
  <c r="AK28" i="2"/>
  <c r="AL28" i="2" s="1"/>
  <c r="AK46" i="2"/>
  <c r="AL46" i="2" s="1"/>
  <c r="AK54" i="2"/>
  <c r="AL54" i="2" s="1"/>
  <c r="AK58" i="2"/>
  <c r="AL58" i="2" s="1"/>
  <c r="T62" i="2"/>
  <c r="U62" i="2" s="1"/>
  <c r="Y62" i="2" s="1"/>
  <c r="AA62" i="2" s="1"/>
  <c r="Z83" i="2"/>
  <c r="AB83" i="2" s="1"/>
  <c r="AE83" i="2" s="1"/>
  <c r="Y83" i="2"/>
  <c r="AA83" i="2" s="1"/>
  <c r="AD83" i="2" s="1"/>
  <c r="AP22" i="2"/>
  <c r="T25" i="2"/>
  <c r="U25" i="2" s="1"/>
  <c r="V25" i="2" s="1"/>
  <c r="AP26" i="2"/>
  <c r="T30" i="2"/>
  <c r="U30" i="2" s="1"/>
  <c r="AP35" i="2"/>
  <c r="Z41" i="2"/>
  <c r="AB41" i="2" s="1"/>
  <c r="Y41" i="2"/>
  <c r="AA41" i="2" s="1"/>
  <c r="AD41" i="2" s="1"/>
  <c r="AP41" i="2"/>
  <c r="G43" i="2"/>
  <c r="H43" i="2" s="1"/>
  <c r="I43" i="2" s="1"/>
  <c r="Z64" i="2"/>
  <c r="AB64" i="2" s="1"/>
  <c r="Y64" i="2"/>
  <c r="AA64" i="2" s="1"/>
  <c r="AC64" i="2" s="1"/>
  <c r="Z65" i="2"/>
  <c r="AB65" i="2" s="1"/>
  <c r="Y65" i="2"/>
  <c r="AA65" i="2" s="1"/>
  <c r="AC65" i="2" s="1"/>
  <c r="Z68" i="2"/>
  <c r="AB68" i="2" s="1"/>
  <c r="AE68" i="2" s="1"/>
  <c r="Y68" i="2"/>
  <c r="AA68" i="2" s="1"/>
  <c r="AD68" i="2" s="1"/>
  <c r="Z72" i="2"/>
  <c r="AB72" i="2" s="1"/>
  <c r="AE72" i="2" s="1"/>
  <c r="Y72" i="2"/>
  <c r="AA72" i="2" s="1"/>
  <c r="AD72" i="2" s="1"/>
  <c r="Z94" i="2"/>
  <c r="AB94" i="2" s="1"/>
  <c r="Y94" i="2"/>
  <c r="AA94" i="2" s="1"/>
  <c r="AD94" i="2" s="1"/>
  <c r="T37" i="2"/>
  <c r="U37" i="2" s="1"/>
  <c r="V37" i="2" s="1"/>
  <c r="AP37" i="2"/>
  <c r="T38" i="2"/>
  <c r="U38" i="2" s="1"/>
  <c r="AK42" i="2"/>
  <c r="AL42" i="2" s="1"/>
  <c r="AK43" i="2"/>
  <c r="G64" i="2"/>
  <c r="H64" i="2" s="1"/>
  <c r="I64" i="2" s="1"/>
  <c r="G72" i="2"/>
  <c r="H72" i="2" s="1"/>
  <c r="I72" i="2" s="1"/>
  <c r="Y80" i="2"/>
  <c r="AA80" i="2" s="1"/>
  <c r="AD80" i="2" s="1"/>
  <c r="Z80" i="2"/>
  <c r="AB80" i="2" s="1"/>
  <c r="Z84" i="2"/>
  <c r="AB84" i="2" s="1"/>
  <c r="AF84" i="2" s="1"/>
  <c r="Y84" i="2"/>
  <c r="AA84" i="2" s="1"/>
  <c r="G94" i="2"/>
  <c r="H94" i="2" s="1"/>
  <c r="I94" i="2" s="1"/>
  <c r="AK64" i="2"/>
  <c r="AL64" i="2" s="1"/>
  <c r="T8" i="2"/>
  <c r="U8" i="2" s="1"/>
  <c r="V8" i="2" s="1"/>
  <c r="G8" i="2" s="1"/>
  <c r="H8" i="2" s="1"/>
  <c r="I8" i="2" s="1"/>
  <c r="T13" i="2"/>
  <c r="U13" i="2" s="1"/>
  <c r="V13" i="2" s="1"/>
  <c r="AP15" i="2"/>
  <c r="AP18" i="2"/>
  <c r="AP20" i="2"/>
  <c r="AP28" i="2"/>
  <c r="T45" i="2"/>
  <c r="U45" i="2" s="1"/>
  <c r="V45" i="2" s="1"/>
  <c r="G45" i="2" s="1"/>
  <c r="H45" i="2" s="1"/>
  <c r="I45" i="2" s="1"/>
  <c r="AP45" i="2"/>
  <c r="T48" i="2"/>
  <c r="U48" i="2" s="1"/>
  <c r="V48" i="2" s="1"/>
  <c r="G48" i="2" s="1"/>
  <c r="H48" i="2" s="1"/>
  <c r="I48" i="2" s="1"/>
  <c r="G54" i="2"/>
  <c r="H54" i="2" s="1"/>
  <c r="I54" i="2" s="1"/>
  <c r="AP54" i="2"/>
  <c r="AK69" i="2"/>
  <c r="AL69" i="2" s="1"/>
  <c r="AP73" i="2"/>
  <c r="Q74" i="2"/>
  <c r="R74" i="2" s="1"/>
  <c r="AK84" i="2"/>
  <c r="AL84" i="2" s="1"/>
  <c r="AK83" i="2"/>
  <c r="AL83" i="2" s="1"/>
  <c r="AK94" i="2"/>
  <c r="AL94" i="2" s="1"/>
  <c r="AM94" i="2" s="1"/>
  <c r="AO94" i="2" s="1"/>
  <c r="AN94" i="2" s="1"/>
  <c r="AQ94" i="2" s="1"/>
  <c r="AR94" i="2" s="1"/>
  <c r="AK68" i="2"/>
  <c r="AL68" i="2" s="1"/>
  <c r="AK72" i="2"/>
  <c r="AL72" i="2" s="1"/>
  <c r="AM72" i="2" s="1"/>
  <c r="AO72" i="2" s="1"/>
  <c r="AN72" i="2" s="1"/>
  <c r="AQ72" i="2" s="1"/>
  <c r="AP79" i="2"/>
  <c r="T7" i="2"/>
  <c r="U7" i="2" s="1"/>
  <c r="V7" i="2" s="1"/>
  <c r="AP12" i="2"/>
  <c r="AK21" i="2"/>
  <c r="AL21" i="2" s="1"/>
  <c r="AP23" i="2"/>
  <c r="T29" i="2"/>
  <c r="U29" i="2" s="1"/>
  <c r="V29" i="2" s="1"/>
  <c r="G29" i="2" s="1"/>
  <c r="H29" i="2" s="1"/>
  <c r="I29" i="2" s="1"/>
  <c r="AP32" i="2"/>
  <c r="AK34" i="2"/>
  <c r="AL34" i="2" s="1"/>
  <c r="AK38" i="2"/>
  <c r="T44" i="2"/>
  <c r="U44" i="2" s="1"/>
  <c r="V44" i="2" s="1"/>
  <c r="G44" i="2" s="1"/>
  <c r="H44" i="2" s="1"/>
  <c r="I44" i="2" s="1"/>
  <c r="G46" i="2"/>
  <c r="H46" i="2" s="1"/>
  <c r="I46" i="2" s="1"/>
  <c r="T49" i="2"/>
  <c r="U49" i="2" s="1"/>
  <c r="AP53" i="2"/>
  <c r="AK66" i="2"/>
  <c r="AL66" i="2" s="1"/>
  <c r="AM66" i="2" s="1"/>
  <c r="AO66" i="2" s="1"/>
  <c r="AN66" i="2" s="1"/>
  <c r="AQ66" i="2" s="1"/>
  <c r="AR66" i="2" s="1"/>
  <c r="AP70" i="2"/>
  <c r="AK80" i="2"/>
  <c r="AL80" i="2" s="1"/>
  <c r="AK81" i="2"/>
  <c r="AL81" i="2" s="1"/>
  <c r="AM81" i="2" s="1"/>
  <c r="AO81" i="2" s="1"/>
  <c r="AN81" i="2" s="1"/>
  <c r="AQ81" i="2" s="1"/>
  <c r="AP85" i="2"/>
  <c r="AP86" i="2"/>
  <c r="AK79" i="2"/>
  <c r="AL79" i="2" s="1"/>
  <c r="AM79" i="2" s="1"/>
  <c r="AO79" i="2" s="1"/>
  <c r="AN79" i="2" s="1"/>
  <c r="AQ79" i="2" s="1"/>
  <c r="AR79" i="2" s="1"/>
  <c r="G21" i="2"/>
  <c r="H21" i="2" s="1"/>
  <c r="I21" i="2" s="1"/>
  <c r="Y21" i="2"/>
  <c r="AA21" i="2" s="1"/>
  <c r="Z21" i="2"/>
  <c r="AB21" i="2" s="1"/>
  <c r="AL38" i="2"/>
  <c r="AC41" i="2"/>
  <c r="Z40" i="2"/>
  <c r="AB40" i="2" s="1"/>
  <c r="Y40" i="2"/>
  <c r="AA40" i="2" s="1"/>
  <c r="G40" i="2"/>
  <c r="H40" i="2" s="1"/>
  <c r="I40" i="2" s="1"/>
  <c r="AL13" i="2"/>
  <c r="AM13" i="2" s="1"/>
  <c r="AO13" i="2" s="1"/>
  <c r="AN13" i="2" s="1"/>
  <c r="AQ13" i="2" s="1"/>
  <c r="AC80" i="2"/>
  <c r="AC19" i="2"/>
  <c r="AD19" i="2"/>
  <c r="G16" i="2"/>
  <c r="H16" i="2" s="1"/>
  <c r="I16" i="2" s="1"/>
  <c r="Y16" i="2"/>
  <c r="AA16" i="2" s="1"/>
  <c r="Z16" i="2"/>
  <c r="AB16" i="2" s="1"/>
  <c r="Y26" i="2"/>
  <c r="AA26" i="2" s="1"/>
  <c r="AE41" i="2"/>
  <c r="AF41" i="2"/>
  <c r="Z12" i="2"/>
  <c r="AB12" i="2" s="1"/>
  <c r="Z29" i="2"/>
  <c r="AB29" i="2" s="1"/>
  <c r="AL33" i="2"/>
  <c r="Z8" i="2"/>
  <c r="AB8" i="2" s="1"/>
  <c r="G13" i="2"/>
  <c r="H13" i="2" s="1"/>
  <c r="I13" i="2" s="1"/>
  <c r="Y13" i="2"/>
  <c r="AA13" i="2" s="1"/>
  <c r="Z13" i="2"/>
  <c r="AB13" i="2" s="1"/>
  <c r="Y18" i="2"/>
  <c r="AA18" i="2" s="1"/>
  <c r="Z18" i="2"/>
  <c r="AB18" i="2" s="1"/>
  <c r="Y45" i="2"/>
  <c r="AA45" i="2" s="1"/>
  <c r="Q22" i="2"/>
  <c r="R22" i="2" s="1"/>
  <c r="T22" i="2" s="1"/>
  <c r="U22" i="2" s="1"/>
  <c r="V22" i="2" s="1"/>
  <c r="AK22" i="2"/>
  <c r="Y37" i="2"/>
  <c r="AA37" i="2" s="1"/>
  <c r="Z37" i="2"/>
  <c r="AB37" i="2" s="1"/>
  <c r="Q14" i="2"/>
  <c r="R14" i="2" s="1"/>
  <c r="T14" i="2" s="1"/>
  <c r="U14" i="2" s="1"/>
  <c r="V14" i="2" s="1"/>
  <c r="AK14" i="2"/>
  <c r="Q6" i="2"/>
  <c r="R6" i="2" s="1"/>
  <c r="T6" i="2" s="1"/>
  <c r="U6" i="2" s="1"/>
  <c r="V6" i="2" s="1"/>
  <c r="AK6" i="2"/>
  <c r="Y17" i="2"/>
  <c r="AA17" i="2" s="1"/>
  <c r="Z17" i="2"/>
  <c r="AB17" i="2" s="1"/>
  <c r="AD34" i="2"/>
  <c r="AC34" i="2"/>
  <c r="AL43" i="2"/>
  <c r="AM43" i="2" s="1"/>
  <c r="AO43" i="2" s="1"/>
  <c r="AN43" i="2" s="1"/>
  <c r="AQ43" i="2" s="1"/>
  <c r="AR43" i="2" s="1"/>
  <c r="Y66" i="2"/>
  <c r="AA66" i="2" s="1"/>
  <c r="Z66" i="2"/>
  <c r="AB66" i="2" s="1"/>
  <c r="AE80" i="2"/>
  <c r="AF80" i="2"/>
  <c r="AC83" i="2"/>
  <c r="AL92" i="2"/>
  <c r="AM92" i="2" s="1"/>
  <c r="AO92" i="2" s="1"/>
  <c r="AN92" i="2" s="1"/>
  <c r="AQ92" i="2" s="1"/>
  <c r="Z36" i="2"/>
  <c r="AB36" i="2" s="1"/>
  <c r="G36" i="2"/>
  <c r="H36" i="2" s="1"/>
  <c r="I36" i="2" s="1"/>
  <c r="Y58" i="2"/>
  <c r="AA58" i="2" s="1"/>
  <c r="Z58" i="2"/>
  <c r="AB58" i="2" s="1"/>
  <c r="G58" i="2"/>
  <c r="H58" i="2" s="1"/>
  <c r="I58" i="2" s="1"/>
  <c r="AD64" i="2"/>
  <c r="AF69" i="2"/>
  <c r="AP27" i="2"/>
  <c r="G7" i="2"/>
  <c r="H7" i="2" s="1"/>
  <c r="I7" i="2" s="1"/>
  <c r="AK16" i="2"/>
  <c r="AP13" i="2"/>
  <c r="AP16" i="2"/>
  <c r="G18" i="2"/>
  <c r="H18" i="2" s="1"/>
  <c r="I18" i="2" s="1"/>
  <c r="AP33" i="2"/>
  <c r="Y35" i="2"/>
  <c r="AA35" i="2" s="1"/>
  <c r="AP81" i="2"/>
  <c r="Z27" i="2"/>
  <c r="AB27" i="2" s="1"/>
  <c r="G27" i="2"/>
  <c r="H27" i="2" s="1"/>
  <c r="I27" i="2" s="1"/>
  <c r="AL62" i="2"/>
  <c r="Q86" i="2"/>
  <c r="R86" i="2" s="1"/>
  <c r="T86" i="2" s="1"/>
  <c r="U86" i="2" s="1"/>
  <c r="V86" i="2" s="1"/>
  <c r="AK86" i="2"/>
  <c r="Z19" i="2"/>
  <c r="AB19" i="2" s="1"/>
  <c r="G19" i="2"/>
  <c r="H19" i="2" s="1"/>
  <c r="I19" i="2" s="1"/>
  <c r="Z47" i="2"/>
  <c r="AB47" i="2" s="1"/>
  <c r="Y47" i="2"/>
  <c r="AA47" i="2" s="1"/>
  <c r="AE65" i="2"/>
  <c r="AF65" i="2"/>
  <c r="Z15" i="2"/>
  <c r="AB15" i="2" s="1"/>
  <c r="Y15" i="2"/>
  <c r="AA15" i="2" s="1"/>
  <c r="AL11" i="2"/>
  <c r="AC51" i="2"/>
  <c r="AD51" i="2"/>
  <c r="Y57" i="2"/>
  <c r="AA57" i="2" s="1"/>
  <c r="Z57" i="2"/>
  <c r="AB57" i="2" s="1"/>
  <c r="Y70" i="2"/>
  <c r="AA70" i="2" s="1"/>
  <c r="Z70" i="2"/>
  <c r="AB70" i="2" s="1"/>
  <c r="Q71" i="2"/>
  <c r="R71" i="2" s="1"/>
  <c r="T71" i="2" s="1"/>
  <c r="U71" i="2" s="1"/>
  <c r="V71" i="2" s="1"/>
  <c r="AK71" i="2"/>
  <c r="Y73" i="2"/>
  <c r="AA73" i="2" s="1"/>
  <c r="Z73" i="2"/>
  <c r="AB73" i="2" s="1"/>
  <c r="Y81" i="2"/>
  <c r="AA81" i="2" s="1"/>
  <c r="Z81" i="2"/>
  <c r="AB81" i="2" s="1"/>
  <c r="Q90" i="2"/>
  <c r="R90" i="2" s="1"/>
  <c r="T90" i="2" s="1"/>
  <c r="U90" i="2" s="1"/>
  <c r="V90" i="2" s="1"/>
  <c r="AP90" i="2"/>
  <c r="AK27" i="2"/>
  <c r="G37" i="2"/>
  <c r="H37" i="2" s="1"/>
  <c r="I37" i="2" s="1"/>
  <c r="G53" i="2"/>
  <c r="H53" i="2" s="1"/>
  <c r="I53" i="2" s="1"/>
  <c r="AK19" i="2"/>
  <c r="AP66" i="2"/>
  <c r="Z34" i="2"/>
  <c r="AB34" i="2" s="1"/>
  <c r="T74" i="2"/>
  <c r="U74" i="2" s="1"/>
  <c r="V74" i="2" s="1"/>
  <c r="G74" i="2" s="1"/>
  <c r="H74" i="2" s="1"/>
  <c r="I74" i="2" s="1"/>
  <c r="Y53" i="2"/>
  <c r="AA53" i="2" s="1"/>
  <c r="Z53" i="2"/>
  <c r="AB53" i="2" s="1"/>
  <c r="Q67" i="2"/>
  <c r="R67" i="2" s="1"/>
  <c r="T67" i="2" s="1"/>
  <c r="U67" i="2" s="1"/>
  <c r="V67" i="2" s="1"/>
  <c r="AK67" i="2"/>
  <c r="Y85" i="2"/>
  <c r="AA85" i="2" s="1"/>
  <c r="Z85" i="2"/>
  <c r="AB85" i="2" s="1"/>
  <c r="AC24" i="2"/>
  <c r="AD24" i="2"/>
  <c r="AD46" i="2"/>
  <c r="AC46" i="2"/>
  <c r="Y50" i="2"/>
  <c r="AA50" i="2" s="1"/>
  <c r="Z50" i="2"/>
  <c r="AB50" i="2" s="1"/>
  <c r="AF35" i="2"/>
  <c r="AE35" i="2"/>
  <c r="Z44" i="2"/>
  <c r="AB44" i="2" s="1"/>
  <c r="Q91" i="2"/>
  <c r="R91" i="2" s="1"/>
  <c r="T91" i="2" s="1"/>
  <c r="U91" i="2" s="1"/>
  <c r="V91" i="2" s="1"/>
  <c r="AP91" i="2"/>
  <c r="Q39" i="2"/>
  <c r="R39" i="2" s="1"/>
  <c r="T39" i="2" s="1"/>
  <c r="U39" i="2" s="1"/>
  <c r="V39" i="2" s="1"/>
  <c r="AK39" i="2"/>
  <c r="Z52" i="2"/>
  <c r="AB52" i="2" s="1"/>
  <c r="G52" i="2"/>
  <c r="H52" i="2" s="1"/>
  <c r="I52" i="2" s="1"/>
  <c r="Y52" i="2"/>
  <c r="AA52" i="2" s="1"/>
  <c r="Q56" i="2"/>
  <c r="R56" i="2" s="1"/>
  <c r="T56" i="2" s="1"/>
  <c r="U56" i="2" s="1"/>
  <c r="V56" i="2" s="1"/>
  <c r="AP56" i="2"/>
  <c r="Q61" i="2"/>
  <c r="R61" i="2" s="1"/>
  <c r="T61" i="2" s="1"/>
  <c r="U61" i="2" s="1"/>
  <c r="V61" i="2" s="1"/>
  <c r="AP61" i="2"/>
  <c r="AC79" i="2"/>
  <c r="AD79" i="2"/>
  <c r="AP34" i="2"/>
  <c r="AP6" i="2"/>
  <c r="G50" i="2"/>
  <c r="H50" i="2" s="1"/>
  <c r="I50" i="2" s="1"/>
  <c r="AK29" i="2"/>
  <c r="G15" i="2"/>
  <c r="H15" i="2" s="1"/>
  <c r="I15" i="2" s="1"/>
  <c r="Y36" i="2"/>
  <c r="AA36" i="2" s="1"/>
  <c r="Z49" i="2"/>
  <c r="AB49" i="2" s="1"/>
  <c r="AP57" i="2"/>
  <c r="G70" i="2"/>
  <c r="H70" i="2" s="1"/>
  <c r="I70" i="2" s="1"/>
  <c r="AE24" i="2"/>
  <c r="AF24" i="2"/>
  <c r="Z11" i="2"/>
  <c r="AB11" i="2" s="1"/>
  <c r="Z23" i="2"/>
  <c r="AB23" i="2" s="1"/>
  <c r="Y23" i="2"/>
  <c r="AA23" i="2" s="1"/>
  <c r="Z28" i="2"/>
  <c r="AB28" i="2" s="1"/>
  <c r="Y28" i="2"/>
  <c r="AA28" i="2" s="1"/>
  <c r="Y32" i="2"/>
  <c r="AA32" i="2" s="1"/>
  <c r="Z32" i="2"/>
  <c r="AB32" i="2" s="1"/>
  <c r="AC68" i="2"/>
  <c r="Y20" i="2"/>
  <c r="AA20" i="2" s="1"/>
  <c r="AC43" i="2"/>
  <c r="AD84" i="2"/>
  <c r="AC84" i="2"/>
  <c r="Y9" i="2"/>
  <c r="AA9" i="2" s="1"/>
  <c r="Z9" i="2"/>
  <c r="AB9" i="2" s="1"/>
  <c r="AL35" i="2"/>
  <c r="AM35" i="2" s="1"/>
  <c r="AO35" i="2" s="1"/>
  <c r="AN35" i="2" s="1"/>
  <c r="AQ35" i="2" s="1"/>
  <c r="AR35" i="2" s="1"/>
  <c r="Y42" i="2"/>
  <c r="AA42" i="2" s="1"/>
  <c r="Z42" i="2"/>
  <c r="AB42" i="2" s="1"/>
  <c r="AP7" i="2"/>
  <c r="AK7" i="2"/>
  <c r="AL30" i="2"/>
  <c r="AF43" i="2"/>
  <c r="AE43" i="2"/>
  <c r="Z51" i="2"/>
  <c r="AB51" i="2" s="1"/>
  <c r="G51" i="2"/>
  <c r="H51" i="2" s="1"/>
  <c r="I51" i="2" s="1"/>
  <c r="Q60" i="2"/>
  <c r="R60" i="2" s="1"/>
  <c r="T60" i="2" s="1"/>
  <c r="U60" i="2" s="1"/>
  <c r="V60" i="2" s="1"/>
  <c r="AP60" i="2"/>
  <c r="AD69" i="2"/>
  <c r="AC69" i="2"/>
  <c r="Q82" i="2"/>
  <c r="R82" i="2" s="1"/>
  <c r="T82" i="2" s="1"/>
  <c r="U82" i="2" s="1"/>
  <c r="V82" i="2" s="1"/>
  <c r="AK82" i="2"/>
  <c r="AC94" i="2"/>
  <c r="AP19" i="2"/>
  <c r="G85" i="2"/>
  <c r="H85" i="2" s="1"/>
  <c r="I85" i="2" s="1"/>
  <c r="G47" i="2"/>
  <c r="H47" i="2" s="1"/>
  <c r="I47" i="2" s="1"/>
  <c r="G23" i="2"/>
  <c r="H23" i="2" s="1"/>
  <c r="I23" i="2" s="1"/>
  <c r="AK8" i="2"/>
  <c r="G42" i="2"/>
  <c r="H42" i="2" s="1"/>
  <c r="I42" i="2" s="1"/>
  <c r="AP8" i="2"/>
  <c r="G17" i="2"/>
  <c r="H17" i="2" s="1"/>
  <c r="I17" i="2" s="1"/>
  <c r="AL18" i="2"/>
  <c r="AM18" i="2" s="1"/>
  <c r="AO18" i="2" s="1"/>
  <c r="AN18" i="2" s="1"/>
  <c r="AQ18" i="2" s="1"/>
  <c r="AR18" i="2" s="1"/>
  <c r="AK24" i="2"/>
  <c r="Y27" i="2"/>
  <c r="AA27" i="2" s="1"/>
  <c r="AP29" i="2"/>
  <c r="G34" i="2"/>
  <c r="H34" i="2" s="1"/>
  <c r="I34" i="2" s="1"/>
  <c r="G66" i="2"/>
  <c r="H66" i="2" s="1"/>
  <c r="I66" i="2" s="1"/>
  <c r="AP82" i="2"/>
  <c r="Z62" i="2"/>
  <c r="AB62" i="2" s="1"/>
  <c r="Q63" i="2"/>
  <c r="R63" i="2" s="1"/>
  <c r="T63" i="2" s="1"/>
  <c r="U63" i="2" s="1"/>
  <c r="V63" i="2" s="1"/>
  <c r="AK63" i="2"/>
  <c r="Q78" i="2"/>
  <c r="R78" i="2" s="1"/>
  <c r="T78" i="2" s="1"/>
  <c r="U78" i="2" s="1"/>
  <c r="V78" i="2" s="1"/>
  <c r="AK78" i="2"/>
  <c r="Y92" i="2"/>
  <c r="AA92" i="2" s="1"/>
  <c r="Z92" i="2"/>
  <c r="AB92" i="2" s="1"/>
  <c r="Q93" i="2"/>
  <c r="R93" i="2" s="1"/>
  <c r="T93" i="2" s="1"/>
  <c r="U93" i="2" s="1"/>
  <c r="V93" i="2" s="1"/>
  <c r="AK93" i="2"/>
  <c r="Q59" i="2"/>
  <c r="R59" i="2" s="1"/>
  <c r="T59" i="2" s="1"/>
  <c r="U59" i="2" s="1"/>
  <c r="V59" i="2" s="1"/>
  <c r="AK59" i="2"/>
  <c r="Q89" i="2"/>
  <c r="R89" i="2" s="1"/>
  <c r="T89" i="2" s="1"/>
  <c r="U89" i="2" s="1"/>
  <c r="V89" i="2" s="1"/>
  <c r="AK89" i="2"/>
  <c r="AP62" i="2"/>
  <c r="AP63" i="2"/>
  <c r="AM65" i="2"/>
  <c r="AO65" i="2" s="1"/>
  <c r="G73" i="2"/>
  <c r="H73" i="2" s="1"/>
  <c r="I73" i="2" s="1"/>
  <c r="AP78" i="2"/>
  <c r="AP92" i="2"/>
  <c r="AP93" i="2"/>
  <c r="AK15" i="2"/>
  <c r="AK23" i="2"/>
  <c r="AK36" i="2"/>
  <c r="AP38" i="2"/>
  <c r="AP40" i="2"/>
  <c r="AK41" i="2"/>
  <c r="AK44" i="2"/>
  <c r="AP46" i="2"/>
  <c r="AP48" i="2"/>
  <c r="AK49" i="2"/>
  <c r="AK52" i="2"/>
  <c r="AP58" i="2"/>
  <c r="AP59" i="2"/>
  <c r="AN65" i="2"/>
  <c r="AQ65" i="2" s="1"/>
  <c r="AR65" i="2" s="1"/>
  <c r="G68" i="2"/>
  <c r="H68" i="2" s="1"/>
  <c r="I68" i="2" s="1"/>
  <c r="G69" i="2"/>
  <c r="H69" i="2" s="1"/>
  <c r="I69" i="2" s="1"/>
  <c r="G83" i="2"/>
  <c r="H83" i="2" s="1"/>
  <c r="I83" i="2" s="1"/>
  <c r="G84" i="2"/>
  <c r="H84" i="2" s="1"/>
  <c r="I84" i="2" s="1"/>
  <c r="AP89" i="2"/>
  <c r="Y54" i="2"/>
  <c r="AA54" i="2" s="1"/>
  <c r="Z54" i="2"/>
  <c r="AB54" i="2" s="1"/>
  <c r="G33" i="2"/>
  <c r="H33" i="2" s="1"/>
  <c r="I33" i="2" s="1"/>
  <c r="AK47" i="2"/>
  <c r="AK61" i="2"/>
  <c r="AK91" i="2"/>
  <c r="G41" i="2"/>
  <c r="H41" i="2" s="1"/>
  <c r="I41" i="2" s="1"/>
  <c r="AK57" i="2"/>
  <c r="AK60" i="2"/>
  <c r="AF72" i="2"/>
  <c r="AM85" i="2"/>
  <c r="AO85" i="2" s="1"/>
  <c r="AN85" i="2" s="1"/>
  <c r="AQ85" i="2" s="1"/>
  <c r="AK90" i="2"/>
  <c r="Q55" i="2"/>
  <c r="R55" i="2" s="1"/>
  <c r="T55" i="2" s="1"/>
  <c r="U55" i="2" s="1"/>
  <c r="V55" i="2" s="1"/>
  <c r="AK55" i="2"/>
  <c r="G65" i="2"/>
  <c r="H65" i="2" s="1"/>
  <c r="I65" i="2" s="1"/>
  <c r="AK56" i="2"/>
  <c r="AF68" i="2"/>
  <c r="AF83" i="2"/>
  <c r="Q75" i="2"/>
  <c r="R75" i="2" s="1"/>
  <c r="T75" i="2" s="1"/>
  <c r="U75" i="2" s="1"/>
  <c r="V75" i="2" s="1"/>
  <c r="AK75" i="2"/>
  <c r="AM17" i="2"/>
  <c r="AO17" i="2" s="1"/>
  <c r="AN17" i="2" s="1"/>
  <c r="AQ17" i="2" s="1"/>
  <c r="AR17" i="2" s="1"/>
  <c r="AP55" i="2"/>
  <c r="G80" i="2"/>
  <c r="H80" i="2" s="1"/>
  <c r="I80" i="2" s="1"/>
  <c r="G57" i="2"/>
  <c r="H57" i="2" s="1"/>
  <c r="I57" i="2" s="1"/>
  <c r="AK31" i="2"/>
  <c r="AK32" i="2"/>
  <c r="AP36" i="2"/>
  <c r="AK37" i="2"/>
  <c r="AK40" i="2"/>
  <c r="AP42" i="2"/>
  <c r="AP44" i="2"/>
  <c r="AK45" i="2"/>
  <c r="AK48" i="2"/>
  <c r="AP50" i="2"/>
  <c r="AP52" i="2"/>
  <c r="AK53" i="2"/>
  <c r="AP72" i="2"/>
  <c r="AP74" i="2"/>
  <c r="AP75" i="2"/>
  <c r="Z31" i="2" l="1"/>
  <c r="AB31" i="2" s="1"/>
  <c r="AF31" i="2" s="1"/>
  <c r="V31" i="2"/>
  <c r="G31" i="2" s="1"/>
  <c r="H31" i="2" s="1"/>
  <c r="I31" i="2" s="1"/>
  <c r="Y31" i="2"/>
  <c r="AA31" i="2" s="1"/>
  <c r="Z25" i="2"/>
  <c r="AB25" i="2" s="1"/>
  <c r="AE25" i="2" s="1"/>
  <c r="AD65" i="2"/>
  <c r="Z7" i="2"/>
  <c r="AB7" i="2" s="1"/>
  <c r="Y49" i="2"/>
  <c r="AA49" i="2" s="1"/>
  <c r="V49" i="2"/>
  <c r="G49" i="2" s="1"/>
  <c r="H49" i="2" s="1"/>
  <c r="I49" i="2" s="1"/>
  <c r="G30" i="2"/>
  <c r="H30" i="2" s="1"/>
  <c r="I30" i="2" s="1"/>
  <c r="V30" i="2"/>
  <c r="AR85" i="2"/>
  <c r="AR72" i="2"/>
  <c r="AE84" i="2"/>
  <c r="AC72" i="2"/>
  <c r="Y44" i="2"/>
  <c r="AA44" i="2" s="1"/>
  <c r="AD44" i="2" s="1"/>
  <c r="AF46" i="2"/>
  <c r="Y48" i="2"/>
  <c r="AA48" i="2" s="1"/>
  <c r="Y25" i="2"/>
  <c r="AA25" i="2" s="1"/>
  <c r="Y12" i="2"/>
  <c r="AA12" i="2" s="1"/>
  <c r="AC12" i="2" s="1"/>
  <c r="Z48" i="2"/>
  <c r="AB48" i="2" s="1"/>
  <c r="V38" i="2"/>
  <c r="G38" i="2" s="1"/>
  <c r="H38" i="2" s="1"/>
  <c r="I38" i="2" s="1"/>
  <c r="Y11" i="2"/>
  <c r="AA11" i="2" s="1"/>
  <c r="V11" i="2"/>
  <c r="G11" i="2" s="1"/>
  <c r="H11" i="2" s="1"/>
  <c r="I11" i="2" s="1"/>
  <c r="V9" i="2"/>
  <c r="G9" i="2" s="1"/>
  <c r="H9" i="2" s="1"/>
  <c r="I9" i="2" s="1"/>
  <c r="G62" i="2"/>
  <c r="H62" i="2" s="1"/>
  <c r="I62" i="2" s="1"/>
  <c r="V62" i="2"/>
  <c r="Z20" i="2"/>
  <c r="AB20" i="2" s="1"/>
  <c r="Z45" i="2"/>
  <c r="AB45" i="2" s="1"/>
  <c r="Y8" i="2"/>
  <c r="AA8" i="2" s="1"/>
  <c r="AD8" i="2" s="1"/>
  <c r="Y29" i="2"/>
  <c r="AA29" i="2" s="1"/>
  <c r="Y7" i="2"/>
  <c r="AA7" i="2" s="1"/>
  <c r="Z26" i="2"/>
  <c r="AB26" i="2" s="1"/>
  <c r="AE31" i="2"/>
  <c r="G25" i="2"/>
  <c r="H25" i="2" s="1"/>
  <c r="I25" i="2" s="1"/>
  <c r="AM25" i="2"/>
  <c r="AO25" i="2" s="1"/>
  <c r="AN25" i="2" s="1"/>
  <c r="AQ25" i="2" s="1"/>
  <c r="AR25" i="2" s="1"/>
  <c r="Z10" i="2"/>
  <c r="AB10" i="2" s="1"/>
  <c r="Y10" i="2"/>
  <c r="AA10" i="2" s="1"/>
  <c r="AF79" i="2"/>
  <c r="AE79" i="2"/>
  <c r="AM33" i="2"/>
  <c r="AO33" i="2" s="1"/>
  <c r="AN33" i="2" s="1"/>
  <c r="AQ33" i="2" s="1"/>
  <c r="AR33" i="2" s="1"/>
  <c r="AM38" i="2"/>
  <c r="AO38" i="2" s="1"/>
  <c r="AN38" i="2" s="1"/>
  <c r="AQ38" i="2" s="1"/>
  <c r="AR38" i="2" s="1"/>
  <c r="AM64" i="2"/>
  <c r="AO64" i="2" s="1"/>
  <c r="AN64" i="2" s="1"/>
  <c r="AQ64" i="2" s="1"/>
  <c r="AR64" i="2" s="1"/>
  <c r="AM73" i="2"/>
  <c r="AO73" i="2" s="1"/>
  <c r="AN73" i="2" s="1"/>
  <c r="AQ73" i="2" s="1"/>
  <c r="AR73" i="2" s="1"/>
  <c r="AR81" i="2"/>
  <c r="AM10" i="2"/>
  <c r="AO10" i="2" s="1"/>
  <c r="AN10" i="2" s="1"/>
  <c r="AQ10" i="2" s="1"/>
  <c r="AR10" i="2" s="1"/>
  <c r="Y30" i="2"/>
  <c r="AA30" i="2" s="1"/>
  <c r="Z30" i="2"/>
  <c r="AB30" i="2" s="1"/>
  <c r="AM54" i="2"/>
  <c r="AO54" i="2" s="1"/>
  <c r="AN54" i="2" s="1"/>
  <c r="AQ54" i="2" s="1"/>
  <c r="AR54" i="2" s="1"/>
  <c r="AM30" i="2"/>
  <c r="AO30" i="2" s="1"/>
  <c r="AN30" i="2" s="1"/>
  <c r="AQ30" i="2" s="1"/>
  <c r="AR30" i="2" s="1"/>
  <c r="AM62" i="2"/>
  <c r="AO62" i="2" s="1"/>
  <c r="AN62" i="2" s="1"/>
  <c r="AQ62" i="2" s="1"/>
  <c r="AR62" i="2" s="1"/>
  <c r="AR92" i="2"/>
  <c r="AR13" i="2"/>
  <c r="Y38" i="2"/>
  <c r="AA38" i="2" s="1"/>
  <c r="Z38" i="2"/>
  <c r="AB38" i="2" s="1"/>
  <c r="AF94" i="2"/>
  <c r="AE94" i="2"/>
  <c r="AF64" i="2"/>
  <c r="AE64" i="2"/>
  <c r="AM46" i="2"/>
  <c r="AO46" i="2" s="1"/>
  <c r="AN46" i="2" s="1"/>
  <c r="AQ46" i="2" s="1"/>
  <c r="Z33" i="2"/>
  <c r="AB33" i="2" s="1"/>
  <c r="Y33" i="2"/>
  <c r="AA33" i="2" s="1"/>
  <c r="AL56" i="2"/>
  <c r="AL61" i="2"/>
  <c r="AF92" i="2"/>
  <c r="AE92" i="2"/>
  <c r="AC32" i="2"/>
  <c r="AD32" i="2"/>
  <c r="AC52" i="2"/>
  <c r="AD52" i="2"/>
  <c r="AD17" i="2"/>
  <c r="AC17" i="2"/>
  <c r="AE29" i="2"/>
  <c r="AF29" i="2"/>
  <c r="AC40" i="2"/>
  <c r="AD40" i="2"/>
  <c r="AL91" i="2"/>
  <c r="Z93" i="2"/>
  <c r="AB93" i="2" s="1"/>
  <c r="G93" i="2"/>
  <c r="H93" i="2" s="1"/>
  <c r="I93" i="2" s="1"/>
  <c r="Y93" i="2"/>
  <c r="AA93" i="2" s="1"/>
  <c r="Z82" i="2"/>
  <c r="AB82" i="2" s="1"/>
  <c r="G82" i="2"/>
  <c r="H82" i="2" s="1"/>
  <c r="I82" i="2" s="1"/>
  <c r="Y82" i="2"/>
  <c r="AA82" i="2" s="1"/>
  <c r="AE11" i="2"/>
  <c r="AF11" i="2"/>
  <c r="Z67" i="2"/>
  <c r="AB67" i="2" s="1"/>
  <c r="G67" i="2"/>
  <c r="H67" i="2" s="1"/>
  <c r="I67" i="2" s="1"/>
  <c r="Y67" i="2"/>
  <c r="AA67" i="2" s="1"/>
  <c r="AL27" i="2"/>
  <c r="AM27" i="2" s="1"/>
  <c r="AO27" i="2" s="1"/>
  <c r="AN27" i="2" s="1"/>
  <c r="AQ27" i="2" s="1"/>
  <c r="AR27" i="2" s="1"/>
  <c r="AC35" i="2"/>
  <c r="AD35" i="2"/>
  <c r="AE17" i="2"/>
  <c r="AF17" i="2"/>
  <c r="AE37" i="2"/>
  <c r="AF37" i="2"/>
  <c r="AD18" i="2"/>
  <c r="AC18" i="2"/>
  <c r="AD21" i="2"/>
  <c r="AC21" i="2"/>
  <c r="AL15" i="2"/>
  <c r="AM15" i="2" s="1"/>
  <c r="AO15" i="2" s="1"/>
  <c r="AN15" i="2"/>
  <c r="AQ15" i="2" s="1"/>
  <c r="AR15" i="2" s="1"/>
  <c r="Y91" i="2"/>
  <c r="AA91" i="2" s="1"/>
  <c r="Z91" i="2"/>
  <c r="AB91" i="2" s="1"/>
  <c r="AL67" i="2"/>
  <c r="Y74" i="2"/>
  <c r="AA74" i="2" s="1"/>
  <c r="Z74" i="2"/>
  <c r="AB74" i="2" s="1"/>
  <c r="AL71" i="2"/>
  <c r="AL86" i="2"/>
  <c r="G26" i="2"/>
  <c r="H26" i="2" s="1"/>
  <c r="I26" i="2" s="1"/>
  <c r="AM26" i="2"/>
  <c r="AO26" i="2" s="1"/>
  <c r="AN26" i="2" s="1"/>
  <c r="AQ26" i="2" s="1"/>
  <c r="AR26" i="2" s="1"/>
  <c r="AE36" i="2"/>
  <c r="AF36" i="2"/>
  <c r="Z14" i="2"/>
  <c r="AB14" i="2" s="1"/>
  <c r="Y14" i="2"/>
  <c r="AA14" i="2" s="1"/>
  <c r="G14" i="2"/>
  <c r="H14" i="2" s="1"/>
  <c r="I14" i="2" s="1"/>
  <c r="AF18" i="2"/>
  <c r="AE18" i="2"/>
  <c r="AE21" i="2"/>
  <c r="AF21" i="2"/>
  <c r="AL31" i="2"/>
  <c r="AM31" i="2" s="1"/>
  <c r="AO31" i="2" s="1"/>
  <c r="AN31" i="2" s="1"/>
  <c r="AD54" i="2"/>
  <c r="AC54" i="2"/>
  <c r="AL23" i="2"/>
  <c r="AM23" i="2" s="1"/>
  <c r="AO23" i="2" s="1"/>
  <c r="AN23" i="2" s="1"/>
  <c r="AQ23" i="2" s="1"/>
  <c r="AR23" i="2" s="1"/>
  <c r="Z63" i="2"/>
  <c r="AB63" i="2" s="1"/>
  <c r="G63" i="2"/>
  <c r="H63" i="2" s="1"/>
  <c r="I63" i="2" s="1"/>
  <c r="Y63" i="2"/>
  <c r="AA63" i="2" s="1"/>
  <c r="AL8" i="2"/>
  <c r="AM8" i="2" s="1"/>
  <c r="AO8" i="2" s="1"/>
  <c r="AN8" i="2" s="1"/>
  <c r="AQ8" i="2" s="1"/>
  <c r="AR8" i="2" s="1"/>
  <c r="AD9" i="2"/>
  <c r="AC9" i="2"/>
  <c r="AE49" i="2"/>
  <c r="AF49" i="2"/>
  <c r="AD50" i="2"/>
  <c r="AC50" i="2"/>
  <c r="AD85" i="2"/>
  <c r="AC85" i="2"/>
  <c r="AD73" i="2"/>
  <c r="AC73" i="2"/>
  <c r="AF15" i="2"/>
  <c r="AE15" i="2"/>
  <c r="AE19" i="2"/>
  <c r="AF19" i="2"/>
  <c r="AL14" i="2"/>
  <c r="AD45" i="2"/>
  <c r="AC45" i="2"/>
  <c r="AM12" i="2"/>
  <c r="AO12" i="2" s="1"/>
  <c r="AN12" i="2" s="1"/>
  <c r="AQ12" i="2" s="1"/>
  <c r="AR12" i="2" s="1"/>
  <c r="G12" i="2"/>
  <c r="H12" i="2" s="1"/>
  <c r="I12" i="2" s="1"/>
  <c r="AL32" i="2"/>
  <c r="AM32" i="2" s="1"/>
  <c r="AO32" i="2" s="1"/>
  <c r="AN32" i="2" s="1"/>
  <c r="AQ32" i="2" s="1"/>
  <c r="AR32" i="2" s="1"/>
  <c r="AL75" i="2"/>
  <c r="Z55" i="2"/>
  <c r="AB55" i="2" s="1"/>
  <c r="Y55" i="2"/>
  <c r="AA55" i="2" s="1"/>
  <c r="G55" i="2"/>
  <c r="H55" i="2" s="1"/>
  <c r="I55" i="2" s="1"/>
  <c r="AL57" i="2"/>
  <c r="AM57" i="2" s="1"/>
  <c r="AO57" i="2" s="1"/>
  <c r="AN57" i="2" s="1"/>
  <c r="AQ57" i="2" s="1"/>
  <c r="AR57" i="2" s="1"/>
  <c r="AF54" i="2"/>
  <c r="AE54" i="2"/>
  <c r="AL52" i="2"/>
  <c r="AM52" i="2" s="1"/>
  <c r="AO52" i="2" s="1"/>
  <c r="AN52" i="2" s="1"/>
  <c r="AQ52" i="2" s="1"/>
  <c r="AR52" i="2" s="1"/>
  <c r="AL36" i="2"/>
  <c r="AM36" i="2" s="1"/>
  <c r="AO36" i="2" s="1"/>
  <c r="AN36" i="2" s="1"/>
  <c r="AQ36" i="2" s="1"/>
  <c r="AR36" i="2" s="1"/>
  <c r="AL59" i="2"/>
  <c r="AL63" i="2"/>
  <c r="AM63" i="2" s="1"/>
  <c r="AO63" i="2" s="1"/>
  <c r="AN63" i="2" s="1"/>
  <c r="AQ63" i="2" s="1"/>
  <c r="AR63" i="2" s="1"/>
  <c r="AC31" i="2"/>
  <c r="AD31" i="2"/>
  <c r="AL7" i="2"/>
  <c r="AM7" i="2" s="1"/>
  <c r="AO7" i="2" s="1"/>
  <c r="AN7" i="2" s="1"/>
  <c r="AQ7" i="2" s="1"/>
  <c r="AR7" i="2" s="1"/>
  <c r="AE9" i="2"/>
  <c r="AF9" i="2"/>
  <c r="AC23" i="2"/>
  <c r="AD23" i="2"/>
  <c r="Z39" i="2"/>
  <c r="AB39" i="2" s="1"/>
  <c r="Y39" i="2"/>
  <c r="AA39" i="2" s="1"/>
  <c r="AF50" i="2"/>
  <c r="AE50" i="2"/>
  <c r="AF85" i="2"/>
  <c r="AE85" i="2"/>
  <c r="AL19" i="2"/>
  <c r="AM19" i="2" s="1"/>
  <c r="AO19" i="2" s="1"/>
  <c r="AN19" i="2" s="1"/>
  <c r="AQ19" i="2" s="1"/>
  <c r="AR19" i="2" s="1"/>
  <c r="AE73" i="2"/>
  <c r="AF73" i="2"/>
  <c r="AD15" i="2"/>
  <c r="AC15" i="2"/>
  <c r="Z6" i="2"/>
  <c r="AB6" i="2" s="1"/>
  <c r="G6" i="2"/>
  <c r="H6" i="2" s="1"/>
  <c r="I6" i="2" s="1"/>
  <c r="Y6" i="2"/>
  <c r="AA6" i="2" s="1"/>
  <c r="AE45" i="2"/>
  <c r="AF45" i="2"/>
  <c r="AC8" i="2"/>
  <c r="AF12" i="2"/>
  <c r="AE12" i="2"/>
  <c r="AF26" i="2"/>
  <c r="AE26" i="2"/>
  <c r="AC16" i="2"/>
  <c r="AD16" i="2"/>
  <c r="G91" i="2"/>
  <c r="H91" i="2" s="1"/>
  <c r="I91" i="2" s="1"/>
  <c r="AM69" i="2"/>
  <c r="AO69" i="2" s="1"/>
  <c r="AN69" i="2" s="1"/>
  <c r="AQ69" i="2" s="1"/>
  <c r="AR69" i="2" s="1"/>
  <c r="AM84" i="2"/>
  <c r="AO84" i="2" s="1"/>
  <c r="AN84" i="2" s="1"/>
  <c r="AQ84" i="2" s="1"/>
  <c r="AR84" i="2" s="1"/>
  <c r="AM51" i="2"/>
  <c r="AO51" i="2" s="1"/>
  <c r="AN51" i="2" s="1"/>
  <c r="AQ51" i="2" s="1"/>
  <c r="AR51" i="2" s="1"/>
  <c r="AL44" i="2"/>
  <c r="AM44" i="2" s="1"/>
  <c r="AO44" i="2" s="1"/>
  <c r="AN44" i="2" s="1"/>
  <c r="AQ44" i="2" s="1"/>
  <c r="AR44" i="2" s="1"/>
  <c r="AF34" i="2"/>
  <c r="AE34" i="2"/>
  <c r="AD37" i="2"/>
  <c r="AC37" i="2"/>
  <c r="AD7" i="2"/>
  <c r="AC7" i="2"/>
  <c r="AL24" i="2"/>
  <c r="AM24" i="2" s="1"/>
  <c r="AO24" i="2" s="1"/>
  <c r="AN24" i="2" s="1"/>
  <c r="AQ24" i="2" s="1"/>
  <c r="AR24" i="2" s="1"/>
  <c r="AD42" i="2"/>
  <c r="AC42" i="2"/>
  <c r="AE32" i="2"/>
  <c r="AF32" i="2"/>
  <c r="Z56" i="2"/>
  <c r="AB56" i="2" s="1"/>
  <c r="G56" i="2"/>
  <c r="H56" i="2" s="1"/>
  <c r="I56" i="2" s="1"/>
  <c r="Y56" i="2"/>
  <c r="AA56" i="2" s="1"/>
  <c r="Z86" i="2"/>
  <c r="AB86" i="2" s="1"/>
  <c r="G86" i="2"/>
  <c r="H86" i="2" s="1"/>
  <c r="I86" i="2" s="1"/>
  <c r="Y86" i="2"/>
  <c r="AA86" i="2" s="1"/>
  <c r="AF42" i="2"/>
  <c r="AE42" i="2"/>
  <c r="AC27" i="2"/>
  <c r="AD27" i="2"/>
  <c r="AF23" i="2"/>
  <c r="AE23" i="2"/>
  <c r="Y61" i="2"/>
  <c r="AA61" i="2" s="1"/>
  <c r="Z61" i="2"/>
  <c r="AB61" i="2" s="1"/>
  <c r="AL55" i="2"/>
  <c r="AM55" i="2" s="1"/>
  <c r="AO55" i="2" s="1"/>
  <c r="AN55" i="2" s="1"/>
  <c r="AQ55" i="2" s="1"/>
  <c r="AR55" i="2" s="1"/>
  <c r="AL60" i="2"/>
  <c r="Z89" i="2"/>
  <c r="AB89" i="2" s="1"/>
  <c r="G89" i="2"/>
  <c r="H89" i="2" s="1"/>
  <c r="I89" i="2" s="1"/>
  <c r="Y89" i="2"/>
  <c r="AA89" i="2" s="1"/>
  <c r="Z78" i="2"/>
  <c r="AB78" i="2" s="1"/>
  <c r="Y78" i="2"/>
  <c r="AA78" i="2" s="1"/>
  <c r="G78" i="2"/>
  <c r="H78" i="2" s="1"/>
  <c r="I78" i="2" s="1"/>
  <c r="Z60" i="2"/>
  <c r="AB60" i="2" s="1"/>
  <c r="G60" i="2"/>
  <c r="H60" i="2" s="1"/>
  <c r="I60" i="2" s="1"/>
  <c r="Y60" i="2"/>
  <c r="AA60" i="2" s="1"/>
  <c r="AD25" i="2"/>
  <c r="AC25" i="2"/>
  <c r="AM28" i="2"/>
  <c r="AO28" i="2" s="1"/>
  <c r="AN28" i="2" s="1"/>
  <c r="AQ28" i="2" s="1"/>
  <c r="AR28" i="2" s="1"/>
  <c r="G28" i="2"/>
  <c r="H28" i="2" s="1"/>
  <c r="I28" i="2" s="1"/>
  <c r="AL39" i="2"/>
  <c r="AD81" i="2"/>
  <c r="AC81" i="2"/>
  <c r="AD57" i="2"/>
  <c r="AC57" i="2"/>
  <c r="AE27" i="2"/>
  <c r="AF27" i="2"/>
  <c r="AL6" i="2"/>
  <c r="AM6" i="2" s="1"/>
  <c r="AO6" i="2" s="1"/>
  <c r="AN6" i="2" s="1"/>
  <c r="AQ6" i="2" s="1"/>
  <c r="AR6" i="2" s="1"/>
  <c r="AF8" i="2"/>
  <c r="AE8" i="2"/>
  <c r="AD12" i="2"/>
  <c r="AE16" i="2"/>
  <c r="AF16" i="2"/>
  <c r="AM21" i="2"/>
  <c r="AO21" i="2" s="1"/>
  <c r="AN21" i="2" s="1"/>
  <c r="AQ21" i="2" s="1"/>
  <c r="AR21" i="2" s="1"/>
  <c r="AM34" i="2"/>
  <c r="AO34" i="2" s="1"/>
  <c r="AN34" i="2" s="1"/>
  <c r="AQ34" i="2" s="1"/>
  <c r="AR34" i="2" s="1"/>
  <c r="G39" i="2"/>
  <c r="H39" i="2" s="1"/>
  <c r="I39" i="2" s="1"/>
  <c r="AF62" i="2"/>
  <c r="AE62" i="2"/>
  <c r="AL82" i="2"/>
  <c r="AM82" i="2" s="1"/>
  <c r="AO82" i="2" s="1"/>
  <c r="AN82" i="2" s="1"/>
  <c r="AQ82" i="2" s="1"/>
  <c r="AR82" i="2" s="1"/>
  <c r="Z75" i="2"/>
  <c r="AB75" i="2" s="1"/>
  <c r="G75" i="2"/>
  <c r="H75" i="2" s="1"/>
  <c r="I75" i="2" s="1"/>
  <c r="Y75" i="2"/>
  <c r="AA75" i="2" s="1"/>
  <c r="AL49" i="2"/>
  <c r="AM49" i="2" s="1"/>
  <c r="AO49" i="2" s="1"/>
  <c r="AN49" i="2" s="1"/>
  <c r="AQ49" i="2" s="1"/>
  <c r="AR49" i="2" s="1"/>
  <c r="AD26" i="2"/>
  <c r="AC26" i="2"/>
  <c r="AL53" i="2"/>
  <c r="AM53" i="2" s="1"/>
  <c r="AO53" i="2" s="1"/>
  <c r="AN53" i="2" s="1"/>
  <c r="AQ53" i="2" s="1"/>
  <c r="AR53" i="2" s="1"/>
  <c r="AL37" i="2"/>
  <c r="AM37" i="2" s="1"/>
  <c r="AO37" i="2" s="1"/>
  <c r="AN37" i="2" s="1"/>
  <c r="AQ37" i="2" s="1"/>
  <c r="AR37" i="2" s="1"/>
  <c r="AL47" i="2"/>
  <c r="AM47" i="2" s="1"/>
  <c r="AO47" i="2" s="1"/>
  <c r="AN47" i="2" s="1"/>
  <c r="AQ47" i="2" s="1"/>
  <c r="AR47" i="2" s="1"/>
  <c r="AL89" i="2"/>
  <c r="AM89" i="2" s="1"/>
  <c r="AO89" i="2" s="1"/>
  <c r="AN89" i="2"/>
  <c r="AQ89" i="2" s="1"/>
  <c r="AR89" i="2" s="1"/>
  <c r="AL78" i="2"/>
  <c r="AM78" i="2" s="1"/>
  <c r="AO78" i="2" s="1"/>
  <c r="AN78" i="2" s="1"/>
  <c r="AQ78" i="2" s="1"/>
  <c r="AR78" i="2" s="1"/>
  <c r="AM20" i="2"/>
  <c r="AO20" i="2" s="1"/>
  <c r="AN20" i="2" s="1"/>
  <c r="AQ20" i="2" s="1"/>
  <c r="AR20" i="2" s="1"/>
  <c r="G20" i="2"/>
  <c r="H20" i="2" s="1"/>
  <c r="I20" i="2" s="1"/>
  <c r="AF28" i="2"/>
  <c r="AE28" i="2"/>
  <c r="AE52" i="2"/>
  <c r="AF52" i="2"/>
  <c r="AF81" i="2"/>
  <c r="AE81" i="2"/>
  <c r="AE57" i="2"/>
  <c r="AF57" i="2"/>
  <c r="AD58" i="2"/>
  <c r="AC58" i="2"/>
  <c r="AD66" i="2"/>
  <c r="AC66" i="2"/>
  <c r="Z22" i="2"/>
  <c r="AB22" i="2" s="1"/>
  <c r="Y22" i="2"/>
  <c r="AA22" i="2" s="1"/>
  <c r="G22" i="2"/>
  <c r="H22" i="2" s="1"/>
  <c r="I22" i="2" s="1"/>
  <c r="AE48" i="2"/>
  <c r="AF48" i="2"/>
  <c r="G61" i="2"/>
  <c r="H61" i="2" s="1"/>
  <c r="I61" i="2" s="1"/>
  <c r="AM80" i="2"/>
  <c r="AO80" i="2" s="1"/>
  <c r="AN80" i="2" s="1"/>
  <c r="AQ80" i="2" s="1"/>
  <c r="AR80" i="2" s="1"/>
  <c r="AR46" i="2"/>
  <c r="AF20" i="2"/>
  <c r="AE20" i="2"/>
  <c r="AE53" i="2"/>
  <c r="AF53" i="2"/>
  <c r="AF70" i="2"/>
  <c r="AE70" i="2"/>
  <c r="AC47" i="2"/>
  <c r="AD47" i="2"/>
  <c r="AL16" i="2"/>
  <c r="AM16" i="2" s="1"/>
  <c r="AO16" i="2" s="1"/>
  <c r="AN16" i="2" s="1"/>
  <c r="AQ16" i="2" s="1"/>
  <c r="AR16" i="2" s="1"/>
  <c r="AE13" i="2"/>
  <c r="AF13" i="2"/>
  <c r="AD62" i="2"/>
  <c r="AC62" i="2"/>
  <c r="AC36" i="2"/>
  <c r="AD36" i="2"/>
  <c r="AC44" i="2"/>
  <c r="Z71" i="2"/>
  <c r="AB71" i="2" s="1"/>
  <c r="G71" i="2"/>
  <c r="H71" i="2" s="1"/>
  <c r="I71" i="2" s="1"/>
  <c r="Y71" i="2"/>
  <c r="AA71" i="2" s="1"/>
  <c r="AL45" i="2"/>
  <c r="AM45" i="2" s="1"/>
  <c r="AO45" i="2" s="1"/>
  <c r="AN45" i="2" s="1"/>
  <c r="AQ45" i="2" s="1"/>
  <c r="AR45" i="2" s="1"/>
  <c r="AL90" i="2"/>
  <c r="AL93" i="2"/>
  <c r="AL48" i="2"/>
  <c r="AM48" i="2" s="1"/>
  <c r="AO48" i="2" s="1"/>
  <c r="AN48" i="2" s="1"/>
  <c r="AQ48" i="2" s="1"/>
  <c r="AR48" i="2" s="1"/>
  <c r="Z59" i="2"/>
  <c r="AB59" i="2" s="1"/>
  <c r="G59" i="2"/>
  <c r="H59" i="2" s="1"/>
  <c r="I59" i="2" s="1"/>
  <c r="Y59" i="2"/>
  <c r="AA59" i="2" s="1"/>
  <c r="AF51" i="2"/>
  <c r="AE51" i="2"/>
  <c r="AL40" i="2"/>
  <c r="AM40" i="2" s="1"/>
  <c r="AO40" i="2" s="1"/>
  <c r="AN40" i="2"/>
  <c r="AQ40" i="2" s="1"/>
  <c r="AR40" i="2" s="1"/>
  <c r="AL41" i="2"/>
  <c r="AM41" i="2" s="1"/>
  <c r="AO41" i="2" s="1"/>
  <c r="AN41" i="2" s="1"/>
  <c r="AQ41" i="2" s="1"/>
  <c r="AR41" i="2" s="1"/>
  <c r="AD92" i="2"/>
  <c r="AC92" i="2"/>
  <c r="AC20" i="2"/>
  <c r="AD20" i="2"/>
  <c r="AC28" i="2"/>
  <c r="AD28" i="2"/>
  <c r="AL29" i="2"/>
  <c r="AM29" i="2" s="1"/>
  <c r="AO29" i="2" s="1"/>
  <c r="AN29" i="2" s="1"/>
  <c r="AQ29" i="2" s="1"/>
  <c r="AR29" i="2" s="1"/>
  <c r="AE44" i="2"/>
  <c r="AF44" i="2"/>
  <c r="AD53" i="2"/>
  <c r="AC53" i="2"/>
  <c r="Z90" i="2"/>
  <c r="AB90" i="2" s="1"/>
  <c r="G90" i="2"/>
  <c r="H90" i="2" s="1"/>
  <c r="I90" i="2" s="1"/>
  <c r="Y90" i="2"/>
  <c r="AA90" i="2" s="1"/>
  <c r="AD70" i="2"/>
  <c r="AC70" i="2"/>
  <c r="AF47" i="2"/>
  <c r="AE47" i="2"/>
  <c r="AF58" i="2"/>
  <c r="AE58" i="2"/>
  <c r="AF66" i="2"/>
  <c r="AE66" i="2"/>
  <c r="AL22" i="2"/>
  <c r="AM22" i="2" s="1"/>
  <c r="AO22" i="2" s="1"/>
  <c r="AN22" i="2" s="1"/>
  <c r="AQ22" i="2" s="1"/>
  <c r="AR22" i="2" s="1"/>
  <c r="AD13" i="2"/>
  <c r="AC13" i="2"/>
  <c r="AD29" i="2"/>
  <c r="AC29" i="2"/>
  <c r="AF7" i="2"/>
  <c r="AE7" i="2"/>
  <c r="AC48" i="2"/>
  <c r="AD48" i="2"/>
  <c r="AE40" i="2"/>
  <c r="AF40" i="2"/>
  <c r="AM68" i="2"/>
  <c r="AO68" i="2" s="1"/>
  <c r="AN68" i="2" s="1"/>
  <c r="AQ68" i="2" s="1"/>
  <c r="AR68" i="2" s="1"/>
  <c r="AM58" i="2"/>
  <c r="AO58" i="2" s="1"/>
  <c r="AN58" i="2" s="1"/>
  <c r="AQ58" i="2" s="1"/>
  <c r="AR58" i="2" s="1"/>
  <c r="AM42" i="2"/>
  <c r="AO42" i="2" s="1"/>
  <c r="AN42" i="2" s="1"/>
  <c r="AQ42" i="2" s="1"/>
  <c r="AR42" i="2" s="1"/>
  <c r="AM74" i="2"/>
  <c r="AO74" i="2" s="1"/>
  <c r="AN74" i="2" s="1"/>
  <c r="AQ74" i="2" s="1"/>
  <c r="AR74" i="2" s="1"/>
  <c r="AM70" i="2"/>
  <c r="AO70" i="2" s="1"/>
  <c r="AN70" i="2" s="1"/>
  <c r="AQ70" i="2" s="1"/>
  <c r="AR70" i="2" s="1"/>
  <c r="AM50" i="2"/>
  <c r="AO50" i="2" s="1"/>
  <c r="AN50" i="2" s="1"/>
  <c r="AQ50" i="2" s="1"/>
  <c r="AR50" i="2" s="1"/>
  <c r="AM83" i="2"/>
  <c r="AO83" i="2" s="1"/>
  <c r="AN83" i="2" s="1"/>
  <c r="AQ83" i="2" s="1"/>
  <c r="AR83" i="2" s="1"/>
  <c r="AM11" i="2"/>
  <c r="AO11" i="2" s="1"/>
  <c r="AN11" i="2" s="1"/>
  <c r="AQ11" i="2" s="1"/>
  <c r="AR11" i="2" s="1"/>
  <c r="AD11" i="2" l="1"/>
  <c r="AC11" i="2"/>
  <c r="AF25" i="2"/>
  <c r="AM9" i="2"/>
  <c r="AO9" i="2" s="1"/>
  <c r="AN9" i="2" s="1"/>
  <c r="AQ9" i="2" s="1"/>
  <c r="AR9" i="2" s="1"/>
  <c r="AD49" i="2"/>
  <c r="AC49" i="2"/>
  <c r="AQ31" i="2"/>
  <c r="AR31" i="2" s="1"/>
  <c r="AM60" i="2"/>
  <c r="AO60" i="2" s="1"/>
  <c r="AN60" i="2" s="1"/>
  <c r="AQ60" i="2" s="1"/>
  <c r="AR60" i="2" s="1"/>
  <c r="AD33" i="2"/>
  <c r="AC33" i="2"/>
  <c r="AD38" i="2"/>
  <c r="AC38" i="2"/>
  <c r="AD10" i="2"/>
  <c r="AC10" i="2"/>
  <c r="AE33" i="2"/>
  <c r="AF33" i="2"/>
  <c r="AF10" i="2"/>
  <c r="AE10" i="2"/>
  <c r="AM39" i="2"/>
  <c r="AO39" i="2" s="1"/>
  <c r="AN39" i="2" s="1"/>
  <c r="AQ39" i="2" s="1"/>
  <c r="AR39" i="2" s="1"/>
  <c r="AF30" i="2"/>
  <c r="AE30" i="2"/>
  <c r="AM56" i="2"/>
  <c r="AO56" i="2" s="1"/>
  <c r="AN56" i="2" s="1"/>
  <c r="AQ56" i="2" s="1"/>
  <c r="AR56" i="2" s="1"/>
  <c r="AF38" i="2"/>
  <c r="AE38" i="2"/>
  <c r="AC30" i="2"/>
  <c r="AD30" i="2"/>
  <c r="AC89" i="2"/>
  <c r="AD89" i="2"/>
  <c r="AF93" i="2"/>
  <c r="AE93" i="2"/>
  <c r="AC60" i="2"/>
  <c r="AD60" i="2"/>
  <c r="AF89" i="2"/>
  <c r="AE89" i="2"/>
  <c r="AC56" i="2"/>
  <c r="AD56" i="2"/>
  <c r="AD6" i="2"/>
  <c r="AC6" i="2"/>
  <c r="AC63" i="2"/>
  <c r="AD63" i="2"/>
  <c r="AF74" i="2"/>
  <c r="AE74" i="2"/>
  <c r="AC90" i="2"/>
  <c r="AD90" i="2"/>
  <c r="AC71" i="2"/>
  <c r="AD71" i="2"/>
  <c r="AF86" i="2"/>
  <c r="AE86" i="2"/>
  <c r="AF14" i="2"/>
  <c r="AE14" i="2"/>
  <c r="AM75" i="2"/>
  <c r="AO75" i="2" s="1"/>
  <c r="AN75" i="2" s="1"/>
  <c r="AQ75" i="2" s="1"/>
  <c r="AR75" i="2" s="1"/>
  <c r="AM14" i="2"/>
  <c r="AO14" i="2" s="1"/>
  <c r="AN14" i="2" s="1"/>
  <c r="AQ14" i="2" s="1"/>
  <c r="AR14" i="2" s="1"/>
  <c r="AM71" i="2"/>
  <c r="AO71" i="2" s="1"/>
  <c r="AN71" i="2" s="1"/>
  <c r="AQ71" i="2" s="1"/>
  <c r="AR71" i="2" s="1"/>
  <c r="AM91" i="2"/>
  <c r="AO91" i="2" s="1"/>
  <c r="AN91" i="2" s="1"/>
  <c r="AQ91" i="2" s="1"/>
  <c r="AR91" i="2" s="1"/>
  <c r="AC93" i="2"/>
  <c r="AD93" i="2"/>
  <c r="AF82" i="2"/>
  <c r="AE82" i="2"/>
  <c r="AM67" i="2"/>
  <c r="AO67" i="2" s="1"/>
  <c r="AN67" i="2" s="1"/>
  <c r="AQ67" i="2" s="1"/>
  <c r="AR67" i="2" s="1"/>
  <c r="AD61" i="2"/>
  <c r="AC61" i="2"/>
  <c r="AF39" i="2"/>
  <c r="AE39" i="2"/>
  <c r="AC14" i="2"/>
  <c r="AD14" i="2"/>
  <c r="AF67" i="2"/>
  <c r="AE67" i="2"/>
  <c r="AE61" i="2"/>
  <c r="AF61" i="2"/>
  <c r="AC39" i="2"/>
  <c r="AD39" i="2"/>
  <c r="AD91" i="2"/>
  <c r="AC91" i="2"/>
  <c r="AC59" i="2"/>
  <c r="AD59" i="2"/>
  <c r="AF75" i="2"/>
  <c r="AE75" i="2"/>
  <c r="AC55" i="2"/>
  <c r="AD55" i="2"/>
  <c r="AC22" i="2"/>
  <c r="AD22" i="2"/>
  <c r="AD75" i="2"/>
  <c r="AC75" i="2"/>
  <c r="AE60" i="2"/>
  <c r="AF60" i="2"/>
  <c r="AE56" i="2"/>
  <c r="AF56" i="2"/>
  <c r="AF6" i="2"/>
  <c r="AE6" i="2"/>
  <c r="AF63" i="2"/>
  <c r="AE63" i="2"/>
  <c r="AM61" i="2"/>
  <c r="AO61" i="2" s="1"/>
  <c r="AN61" i="2" s="1"/>
  <c r="AQ61" i="2" s="1"/>
  <c r="AR61" i="2" s="1"/>
  <c r="AM93" i="2"/>
  <c r="AO93" i="2" s="1"/>
  <c r="AN93" i="2" s="1"/>
  <c r="AQ93" i="2" s="1"/>
  <c r="AR93" i="2" s="1"/>
  <c r="AM59" i="2"/>
  <c r="AO59" i="2" s="1"/>
  <c r="AN59" i="2" s="1"/>
  <c r="AQ59" i="2" s="1"/>
  <c r="AR59" i="2" s="1"/>
  <c r="AF59" i="2"/>
  <c r="AE59" i="2"/>
  <c r="AF78" i="2"/>
  <c r="AE78" i="2"/>
  <c r="AC86" i="2"/>
  <c r="AD86" i="2"/>
  <c r="AF55" i="2"/>
  <c r="AE55" i="2"/>
  <c r="AC78" i="2"/>
  <c r="AD78" i="2"/>
  <c r="AE91" i="2"/>
  <c r="AF91" i="2"/>
  <c r="AC67" i="2"/>
  <c r="AD67" i="2"/>
  <c r="AF22" i="2"/>
  <c r="AE22" i="2"/>
  <c r="AE90" i="2"/>
  <c r="AF90" i="2"/>
  <c r="AF71" i="2"/>
  <c r="AE71" i="2"/>
  <c r="AD74" i="2"/>
  <c r="AC74" i="2"/>
  <c r="AC82" i="2"/>
  <c r="AD82" i="2"/>
  <c r="AM86" i="2"/>
  <c r="AO86" i="2" s="1"/>
  <c r="AN86" i="2" s="1"/>
  <c r="AQ86" i="2" s="1"/>
  <c r="AR86" i="2" s="1"/>
  <c r="AM90" i="2"/>
  <c r="AO90" i="2" s="1"/>
  <c r="AN90" i="2" s="1"/>
  <c r="AQ90" i="2" s="1"/>
  <c r="AR90" i="2" s="1"/>
</calcChain>
</file>

<file path=xl/sharedStrings.xml><?xml version="1.0" encoding="utf-8"?>
<sst xmlns="http://schemas.openxmlformats.org/spreadsheetml/2006/main" count="570" uniqueCount="201">
  <si>
    <t>Erklärung der Tabelle zur Ermittlung der Messunsicherheit stetiger Messgrößen</t>
  </si>
  <si>
    <t xml:space="preserve">Die Arbeitsgruppe Richtwerte der DGKL hat ein Konzept entwickelt, um die zulässige Messunsicherheit (zulässige Impräzision und zulässiger Bias) aus dem Referenzintervall abzuleiten. </t>
  </si>
  <si>
    <r>
      <t>Das Excel Programm errechnet automatisch die zulässige Impäzision (permissible coefficient of variation, pCV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) und die zulässigen Grenzen der  Abweichung des Einzelwertes gemäß den RiliBÄK 2008 (</t>
    </r>
    <r>
      <rPr>
        <sz val="10"/>
        <rFont val="Calibri"/>
        <family val="2"/>
      </rPr>
      <t>∆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)</t>
    </r>
    <r>
      <rPr>
        <sz val="10"/>
        <rFont val="Arial"/>
        <family val="2"/>
      </rPr>
      <t>.</t>
    </r>
  </si>
  <si>
    <t>RilibÄK 2003</t>
  </si>
  <si>
    <t>RiliBÄK 2008</t>
  </si>
  <si>
    <t>Unit</t>
  </si>
  <si>
    <t>EQAS</t>
  </si>
  <si>
    <t>Plasma, Serum, Vollblut</t>
  </si>
  <si>
    <t>Activierte PTT</t>
  </si>
  <si>
    <t>s</t>
  </si>
  <si>
    <t>Albumin</t>
  </si>
  <si>
    <t>g/l</t>
  </si>
  <si>
    <t>Alkalische Phosphatase</t>
  </si>
  <si>
    <t>U/l</t>
  </si>
  <si>
    <t>Aldosteron</t>
  </si>
  <si>
    <t>pmol/l</t>
  </si>
  <si>
    <t xml:space="preserve"> </t>
  </si>
  <si>
    <t>µg/l</t>
  </si>
  <si>
    <t>AST/GOT</t>
  </si>
  <si>
    <t>ALT/GPT</t>
  </si>
  <si>
    <t xml:space="preserve">Bilirubin, total </t>
  </si>
  <si>
    <t>µmol/l</t>
  </si>
  <si>
    <t>Calcium</t>
  </si>
  <si>
    <t>mmol/l</t>
  </si>
  <si>
    <t>Calcium,ionisiert</t>
  </si>
  <si>
    <t>Carbamazepin</t>
  </si>
  <si>
    <t>mg/l</t>
  </si>
  <si>
    <t>CEA</t>
  </si>
  <si>
    <t>Chlorid</t>
  </si>
  <si>
    <t>Cholinesterase</t>
  </si>
  <si>
    <t>Cortisol</t>
  </si>
  <si>
    <t>nmol/l</t>
  </si>
  <si>
    <t xml:space="preserve">Creatinin </t>
  </si>
  <si>
    <t>Creatinkinase</t>
  </si>
  <si>
    <t>Digoxin</t>
  </si>
  <si>
    <t>Digitoxin</t>
  </si>
  <si>
    <t>Erythrocyten</t>
  </si>
  <si>
    <t>Estradiol,17-beta</t>
  </si>
  <si>
    <t>Ferritin</t>
  </si>
  <si>
    <t xml:space="preserve">Glucose  </t>
  </si>
  <si>
    <t>Glucose</t>
  </si>
  <si>
    <t>mg/dl</t>
  </si>
  <si>
    <t>Hämoglobin</t>
  </si>
  <si>
    <t>%</t>
  </si>
  <si>
    <t>mmol/mol</t>
  </si>
  <si>
    <t>Hämatocrit</t>
  </si>
  <si>
    <t>IU/l</t>
  </si>
  <si>
    <t>Immunglobulin A</t>
  </si>
  <si>
    <t>Immunglobulin G</t>
  </si>
  <si>
    <t>Immunglobulin M</t>
  </si>
  <si>
    <t>Eisen</t>
  </si>
  <si>
    <t>Lactat</t>
  </si>
  <si>
    <t>1,2-Diglyzeride</t>
  </si>
  <si>
    <t xml:space="preserve">Magnesium </t>
  </si>
  <si>
    <t xml:space="preserve">pO2 </t>
  </si>
  <si>
    <t>mmHg</t>
  </si>
  <si>
    <t>arterial</t>
  </si>
  <si>
    <t xml:space="preserve">pCO2 </t>
  </si>
  <si>
    <t>pH</t>
  </si>
  <si>
    <t>Phenobarbital</t>
  </si>
  <si>
    <t>Phenytoin</t>
  </si>
  <si>
    <t>Phosphat</t>
  </si>
  <si>
    <t>Primidon</t>
  </si>
  <si>
    <t>Natrium</t>
  </si>
  <si>
    <t>testosterone</t>
  </si>
  <si>
    <t>Theophyllin</t>
  </si>
  <si>
    <t>Thyroxin, T4</t>
  </si>
  <si>
    <t>Freies Thyroxin</t>
  </si>
  <si>
    <t>Protein (Gesamt)</t>
  </si>
  <si>
    <t>mU/l</t>
  </si>
  <si>
    <t>Trijodthyronin</t>
  </si>
  <si>
    <t>Freies Trijodthyronin</t>
  </si>
  <si>
    <t>hs-cTnT, w</t>
  </si>
  <si>
    <t>Thrombocyten</t>
  </si>
  <si>
    <t>Thromboplastin Zeit</t>
  </si>
  <si>
    <t>Harnstoff</t>
  </si>
  <si>
    <t>Valproinat</t>
  </si>
  <si>
    <t>Vancomycin</t>
  </si>
  <si>
    <t>Urin</t>
  </si>
  <si>
    <t>Creatinin</t>
  </si>
  <si>
    <t>Kalium</t>
  </si>
  <si>
    <t>24 h-SU</t>
  </si>
  <si>
    <t>Liquor</t>
  </si>
  <si>
    <t>lumbal</t>
  </si>
  <si>
    <t>Die exemplarischen  Angaben in den gelben Feldern können geändert werden: Referenzgrenzen in Spalte B und C, Zielwert (Referenzmethodenwert oder Sollwert) in Spalte F</t>
  </si>
  <si>
    <r>
      <t>In den grünen Feldern erscheinen die berechneten zulässigen Grenzen</t>
    </r>
    <r>
      <rPr>
        <sz val="10"/>
        <rFont val="Arial"/>
        <family val="2"/>
      </rPr>
      <t xml:space="preserve"> für die jeweiligen, in Spalte D eingegebenen Zielwerte</t>
    </r>
  </si>
  <si>
    <t>Die Referenzgrenzen in Spalte B und C wurden den Nachschlagewerken von Thomas und Gressner/Arndt entnommen, sowie aus der NORIP Studie (Scandinavic common reference limits)</t>
  </si>
  <si>
    <t>Die Tabelle 1 enthält fast alle Messgrößen der RiliBÄK 2008</t>
  </si>
  <si>
    <t>&gt; 60 Jahre</t>
  </si>
  <si>
    <t>w</t>
  </si>
  <si>
    <t>stehend</t>
  </si>
  <si>
    <t>8 Uhr</t>
  </si>
  <si>
    <t>m</t>
  </si>
  <si>
    <t>Follikelphase</t>
  </si>
  <si>
    <t>w, 20-50 Jahre</t>
  </si>
  <si>
    <t>venöses Plasma</t>
  </si>
  <si>
    <t>m, 60 Jahre</t>
  </si>
  <si>
    <t>arteriell</t>
  </si>
  <si>
    <t>m, arterielll</t>
  </si>
  <si>
    <t>18-39 Jahre</t>
  </si>
  <si>
    <t>m, &lt; 50 Jahre</t>
  </si>
  <si>
    <t>m, 16 - 30 Jahre</t>
  </si>
  <si>
    <t>Messgröße</t>
  </si>
  <si>
    <t>sE,ln</t>
  </si>
  <si>
    <t>CVE*</t>
  </si>
  <si>
    <t xml:space="preserve">Tabelle   </t>
  </si>
  <si>
    <t>Median</t>
  </si>
  <si>
    <t>Steigung</t>
  </si>
  <si>
    <t>Mittelwert</t>
  </si>
  <si>
    <t>3. Rustad P, Felding P, Lahti A, Hylthoft Petersen P. Descriptive analytical data and consequences for calculation of common reference intervals in the Nordic reference interval project 2000. Scand J Clin Lab Invest 2004;64:343-70.</t>
  </si>
  <si>
    <t>1. Thomas L. Clinical Laboratory Diagnostics, TH-Books GmbH, Frankfurt, Germany  ISBN 3-9805215-4-0.</t>
  </si>
  <si>
    <t>2.  Gressner AM, Arndt T. Lexikon der Medizinischen Laboratoriumsdiagnostik. Springer  Medizin Verlag, Heidelberg. 2007:1-1411.</t>
  </si>
  <si>
    <t xml:space="preserve">3. Rustad P, Felding P, Lahti A, Hylthoft Petersen P. Descriptive analytical data and consequences for calculation of common reference intervals in the Nordic reference </t>
  </si>
  <si>
    <t>interval project 2000. Scand J Clin Lab Invest 2004;64:343-70.</t>
  </si>
  <si>
    <t xml:space="preserve">4. Völzke H, Alte D, Kohlmann T, Lüdemann J, Nauck M, John U. et al. Reference intervals of serum thyroid function tests in a previously iodine </t>
  </si>
  <si>
    <t>deficient area. Thyroid 2005;15:102-8.</t>
  </si>
  <si>
    <t>5. Lee SL 2003:www.thyroidtoday.com/TTlibrary/current/AACE/20newsletter.pdf.</t>
  </si>
  <si>
    <t>6. Gaggin HK, Dang PV, Do LD, de Filippi CR, Christenson PH, Lewandrowski EL, Lewandrowski KB, Truong BG, Pham VQ, Wu VH, Nguyen TB, Belcher AM,</t>
  </si>
  <si>
    <t>the North South Easdt West trial. Clin Chem 2014;60:758-64.</t>
  </si>
  <si>
    <t>7. Ichihara K, Ceriotti F, Tam TH et al. The Asian project for collaborative derivation of reference intervals: (1) strategy and major results of standardized analytes.</t>
  </si>
  <si>
    <t>Clin Chem Lab Med 2012:51:1429-42.</t>
  </si>
  <si>
    <t>8. Anderson JR, Strickland D, Corbin D, Byrnes JA, Zweiback E. Age-specific reference ranges for serum prostate specific antigen. Urology 1995;46:54-7.</t>
  </si>
  <si>
    <t>9. Braga F, Panteghini M. Standardization and analytical goals for glycated hemoglobin measurement. Clin Chem Lab Med 2013;51:1719-26.</t>
  </si>
  <si>
    <t>Literatur:</t>
  </si>
  <si>
    <t>(median)</t>
  </si>
  <si>
    <t>ps a(xi)</t>
  </si>
  <si>
    <t>Lutealphase</t>
  </si>
  <si>
    <t>Ca 15-3</t>
  </si>
  <si>
    <t>kU/l</t>
  </si>
  <si>
    <t>pD(RL2)</t>
  </si>
  <si>
    <t>RL1-pD (RL1)</t>
  </si>
  <si>
    <t>RL1+pD (RL1)</t>
  </si>
  <si>
    <t>RL2-pD (RL2)</t>
  </si>
  <si>
    <t>RL2+pD (RL2)</t>
  </si>
  <si>
    <t>ps a(RL1)</t>
  </si>
  <si>
    <t>ps a(RL2)</t>
  </si>
  <si>
    <t>MW_log</t>
  </si>
  <si>
    <t>MW_lin</t>
  </si>
  <si>
    <t>SD_lin</t>
  </si>
  <si>
    <t>SD_lin_neu</t>
  </si>
  <si>
    <t>MW_log_neu</t>
  </si>
  <si>
    <t>SD_log_neu</t>
  </si>
  <si>
    <t>FPR_alt_%</t>
  </si>
  <si>
    <t>FPR_neu_%</t>
  </si>
  <si>
    <t>bias</t>
  </si>
  <si>
    <t>RL2+bias</t>
  </si>
  <si>
    <t>ΔFPR %</t>
  </si>
  <si>
    <t>Außerdem werden die Rate an falsch positiven Ergebnissen (ΔFPR %, Spalte J) und die zulässigen Grenzen der unteren Referenzgrenze (Spalte AC + AD = RL1 +</t>
  </si>
  <si>
    <t xml:space="preserve"> RL1 +/- pD)</t>
  </si>
  <si>
    <t>Die Angaben ab den Spalten K bis M dienen  zum Vergleich mit den RiliBÄK, die Spalten P bis AR (hellblau unterlegt) enthalten Hilfsgrößen zur Information (siehe Clin Chem Lab Med 2015).</t>
  </si>
  <si>
    <t xml:space="preserve">Femia A, Kelley C, Januzzi JL. Reference interval evaluation of high-sensitive troponin T and N-terminal B-type natriuretic peptide in Vietnam and the US: </t>
  </si>
  <si>
    <t>(as units)</t>
  </si>
  <si>
    <t>Dieses Konzept und die zugrunde liegenden Algorithmen wurden in Clin Chem Lab Med 2015 (Permissible limits of uncertainty in laboratory medicine;53:1161) und Lab Med (2016;40:141 und 2016;40:271) beschrieben.</t>
  </si>
  <si>
    <t>und der oberen Referenzgrenze (Spalte N + O) berechnet (siehe Lab Med 2016;40(3):199).</t>
  </si>
  <si>
    <t xml:space="preserve">Farbcodierung in Spalte J: grün="optimal", gelb "desirable", blau="acceptable"  </t>
  </si>
  <si>
    <t>Zulässige Impräzision (pCVA) und kombinierte Messunsicherheit (pU%) für einen bestimmten Messwert (xi). Vergleich des aktuellen Vorschlags mit den Angaben der RiliBÄK.</t>
  </si>
  <si>
    <t>untere RG1</t>
  </si>
  <si>
    <t>obere RG1</t>
  </si>
  <si>
    <t xml:space="preserve">Bemerkung 3 </t>
  </si>
  <si>
    <t xml:space="preserve">pCVA (xi)   </t>
  </si>
  <si>
    <t>pU%4  (xi)</t>
  </si>
  <si>
    <t>pUEQAS %5</t>
  </si>
  <si>
    <t>pCVA</t>
  </si>
  <si>
    <t>RMSD6</t>
  </si>
  <si>
    <t>psA (Med)</t>
  </si>
  <si>
    <t>pD (RL1)</t>
  </si>
  <si>
    <t>RL1+bias</t>
  </si>
  <si>
    <t>Alpha-Fetoprotein (2)</t>
  </si>
  <si>
    <t>Cholesterin (3)</t>
  </si>
  <si>
    <t xml:space="preserve">C-reaktives Protein </t>
  </si>
  <si>
    <t>1012/l</t>
  </si>
  <si>
    <t>γ-Glutamyltransferase</t>
  </si>
  <si>
    <t>Haemoglobin A1c 7</t>
  </si>
  <si>
    <t>h-Choriongonadotropin [2]</t>
  </si>
  <si>
    <t>LDH (3)</t>
  </si>
  <si>
    <t>Leucocyten (2)</t>
  </si>
  <si>
    <t>109/l</t>
  </si>
  <si>
    <t>Lipase (41)</t>
  </si>
  <si>
    <t>Kalium (3)</t>
  </si>
  <si>
    <t>Progesteron (2)</t>
  </si>
  <si>
    <t>Prostata specifisches Antigen (8)</t>
  </si>
  <si>
    <t>Testosteron (2)</t>
  </si>
  <si>
    <t>TSH (4,5))</t>
  </si>
  <si>
    <t>Transferrin (2)</t>
  </si>
  <si>
    <t>Troponin T (6)</t>
  </si>
  <si>
    <t>Triglyceride (7)</t>
  </si>
  <si>
    <t>Glucose (2)</t>
  </si>
  <si>
    <t>Immunglobulin A (2)</t>
  </si>
  <si>
    <t>Immunglobulin G (2)</t>
  </si>
  <si>
    <t>Immunglobulin M (2)</t>
  </si>
  <si>
    <t>1 RG, Referenzgrenzen, wurden Ref.1 entnommen, falls nicht anders angegeben. Kursiv: 15% der oberen Referenzgrenze.</t>
  </si>
  <si>
    <t>2 Messwert oder Zielwert des Kontrollmaterials.</t>
  </si>
  <si>
    <t>3 m Männer, w Frauen, SU 24 Stunden-Sammelurin</t>
  </si>
  <si>
    <t xml:space="preserve">4   erweiterte Messunsicherheit, pU% = 2,39·pCVA     </t>
  </si>
  <si>
    <t>5 erweiterte Messunsicherheit für Ringversuche.</t>
  </si>
  <si>
    <t>6 RMSD, root mean square of  measurement deviation (zulässige relative Abweichung des Einzelwertes, bzw. des relativen quadratischen Mittelwertes, Spalte 3 in Tabelle b1 der RiliBÄK 2008).</t>
  </si>
  <si>
    <t xml:space="preserve">7  % = 0,09148 x IFCC (mmol/mol) + 2,152 (9)  </t>
  </si>
  <si>
    <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</si>
  <si>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>Harnsäure, uric acid</t>
  </si>
  <si>
    <t>Harnstoff, urea</t>
  </si>
  <si>
    <t>Natrium, sodium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</si>
</sst>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1">
    <xf numFmtId="0" fontId="18" fillId="0" borderId="0" xfId="0" applyFont="1"/>
    <xf numFmtId="0" fontId="19" fillId="0" borderId="0" xfId="0" applyFont="1"/>
    <xf numFmtId="0" fontId="0" fillId="0" borderId="0" xfId="0"/>
    <xf numFmtId="0" fontId="20" fillId="0" borderId="0" xfId="0" applyFont="1"/>
    <xf numFmtId="0" fontId="23" fillId="0" borderId="0" xfId="0" applyFont="1"/>
    <xf numFmtId="2" fontId="20" fillId="0" borderId="0" xfId="0" applyNumberFormat="1" applyFont="1"/>
    <xf numFmtId="164" fontId="20" fillId="0" borderId="0" xfId="0" applyNumberFormat="1" applyFont="1"/>
    <xf numFmtId="0" fontId="18" fillId="0" borderId="0" xfId="0" applyFont="1" applyAlignment="1">
      <alignment horizontal="right"/>
    </xf>
    <xf numFmtId="2" fontId="18" fillId="0" borderId="0" xfId="0" applyNumberFormat="1" applyFont="1"/>
    <xf numFmtId="164" fontId="18" fillId="0" borderId="0" xfId="0" applyNumberFormat="1" applyFont="1"/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2" fontId="19" fillId="0" borderId="0" xfId="0" applyNumberFormat="1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0" fillId="0" borderId="0" xfId="0" applyProtection="1">
      <protection locked="0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center" wrapText="1"/>
    </xf>
    <xf numFmtId="164" fontId="20" fillId="0" borderId="0" xfId="0" applyNumberFormat="1" applyFont="1" applyAlignment="1">
      <alignment horizontal="right"/>
    </xf>
    <xf numFmtId="0" fontId="19" fillId="0" borderId="0" xfId="0" applyFont="1" applyProtection="1">
      <protection locked="0"/>
    </xf>
    <xf numFmtId="0" fontId="0" fillId="33" borderId="0" xfId="0" applyFill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2" fontId="2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0" fontId="20" fillId="33" borderId="0" xfId="0" applyFont="1" applyFill="1" applyProtection="1">
      <protection locked="0"/>
    </xf>
    <xf numFmtId="1" fontId="20" fillId="33" borderId="0" xfId="0" applyNumberFormat="1" applyFont="1" applyFill="1" applyProtection="1">
      <protection locked="0"/>
    </xf>
    <xf numFmtId="1" fontId="20" fillId="0" borderId="0" xfId="0" applyNumberFormat="1" applyFont="1" applyAlignment="1" applyProtection="1">
      <alignment horizontal="right"/>
      <protection locked="0"/>
    </xf>
    <xf numFmtId="2" fontId="0" fillId="33" borderId="0" xfId="0" applyNumberFormat="1" applyFill="1" applyProtection="1">
      <protection locked="0"/>
    </xf>
    <xf numFmtId="2" fontId="2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" fontId="0" fillId="33" borderId="0" xfId="0" applyNumberFormat="1" applyFill="1" applyProtection="1">
      <protection locked="0"/>
    </xf>
    <xf numFmtId="2" fontId="22" fillId="0" borderId="0" xfId="0" applyNumberFormat="1" applyFont="1" applyAlignment="1" applyProtection="1">
      <alignment horizontal="right"/>
      <protection locked="0"/>
    </xf>
    <xf numFmtId="0" fontId="27" fillId="33" borderId="0" xfId="0" applyFont="1" applyFill="1" applyProtection="1">
      <protection locked="0"/>
    </xf>
    <xf numFmtId="164" fontId="0" fillId="33" borderId="0" xfId="0" applyNumberFormat="1" applyFill="1" applyProtection="1"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164" fontId="20" fillId="33" borderId="0" xfId="0" applyNumberFormat="1" applyFont="1" applyFill="1" applyProtection="1"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5" fillId="0" borderId="0" xfId="0" applyFont="1" applyProtection="1">
      <protection locked="0"/>
    </xf>
    <xf numFmtId="0" fontId="0" fillId="33" borderId="0" xfId="0" applyFill="1" applyAlignment="1">
      <alignment horizontal="right"/>
    </xf>
    <xf numFmtId="2" fontId="20" fillId="33" borderId="0" xfId="0" applyNumberFormat="1" applyFont="1" applyFill="1" applyProtection="1">
      <protection locked="0"/>
    </xf>
    <xf numFmtId="1" fontId="25" fillId="0" borderId="0" xfId="0" applyNumberFormat="1" applyFont="1" applyProtection="1">
      <protection locked="0"/>
    </xf>
    <xf numFmtId="0" fontId="0" fillId="33" borderId="0" xfId="0" applyFill="1"/>
    <xf numFmtId="0" fontId="19" fillId="33" borderId="0" xfId="0" applyFont="1" applyFill="1"/>
    <xf numFmtId="0" fontId="27" fillId="33" borderId="0" xfId="0" applyFont="1" applyFill="1"/>
    <xf numFmtId="164" fontId="27" fillId="33" borderId="0" xfId="0" applyNumberFormat="1" applyFont="1" applyFill="1"/>
    <xf numFmtId="165" fontId="0" fillId="0" borderId="0" xfId="0" applyNumberFormat="1" applyAlignment="1">
      <alignment horizontal="right"/>
    </xf>
    <xf numFmtId="0" fontId="20" fillId="33" borderId="0" xfId="0" applyFont="1" applyFill="1"/>
    <xf numFmtId="0" fontId="28" fillId="0" borderId="0" xfId="0" applyFont="1"/>
    <xf numFmtId="0" fontId="28" fillId="0" borderId="0" xfId="0" applyFont="1" applyAlignment="1">
      <alignment horizontal="right"/>
    </xf>
    <xf numFmtId="164" fontId="28" fillId="0" borderId="0" xfId="0" applyNumberFormat="1" applyFont="1"/>
    <xf numFmtId="0" fontId="22" fillId="0" borderId="0" xfId="0" applyFont="1"/>
    <xf numFmtId="164" fontId="0" fillId="0" borderId="0" xfId="0" applyNumberFormat="1"/>
    <xf numFmtId="0" fontId="28" fillId="0" borderId="0" xfId="0" applyFont="1" applyAlignment="1">
      <alignment horizontal="left"/>
    </xf>
    <xf numFmtId="0" fontId="29" fillId="0" borderId="0" xfId="0" applyFont="1"/>
    <xf numFmtId="2" fontId="26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2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4" fillId="0" borderId="0" xfId="0" applyFont="1"/>
    <xf numFmtId="0" fontId="18" fillId="0" borderId="0" xfId="0" applyFont="1" applyAlignment="1">
      <alignment wrapText="1"/>
    </xf>
    <xf numFmtId="165" fontId="18" fillId="0" borderId="0" xfId="0" applyNumberFormat="1" applyFont="1"/>
    <xf numFmtId="166" fontId="18" fillId="0" borderId="0" xfId="0" applyNumberFormat="1" applyFont="1"/>
    <xf numFmtId="0" fontId="27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2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164" fontId="18" fillId="0" borderId="0" xfId="0" applyNumberFormat="1" applyFont="1" applyAlignment="1" applyProtection="1">
      <alignment horizontal="right"/>
      <protection locked="0"/>
    </xf>
    <xf numFmtId="2" fontId="19" fillId="0" borderId="0" xfId="0" applyNumberFormat="1" applyFont="1"/>
    <xf numFmtId="2" fontId="19" fillId="35" borderId="0" xfId="0" applyNumberFormat="1" applyFont="1" applyFill="1"/>
    <xf numFmtId="2" fontId="24" fillId="0" borderId="0" xfId="0" applyNumberFormat="1" applyFont="1"/>
    <xf numFmtId="164" fontId="19" fillId="0" borderId="0" xfId="0" applyNumberFormat="1" applyFont="1"/>
    <xf numFmtId="2" fontId="19" fillId="34" borderId="0" xfId="0" applyNumberFormat="1" applyFont="1" applyFill="1"/>
    <xf numFmtId="164" fontId="19" fillId="34" borderId="0" xfId="0" applyNumberFormat="1" applyFont="1" applyFill="1"/>
    <xf numFmtId="0" fontId="26" fillId="0" borderId="0" xfId="0" applyFont="1"/>
    <xf numFmtId="2" fontId="26" fillId="0" borderId="0" xfId="0" applyNumberFormat="1" applyFont="1"/>
    <xf numFmtId="164" fontId="26" fillId="0" borderId="0" xfId="0" applyNumberFormat="1" applyFont="1"/>
    <xf numFmtId="0" fontId="23" fillId="36" borderId="0" xfId="0" applyFont="1" applyFill="1"/>
    <xf numFmtId="0" fontId="24" fillId="36" borderId="0" xfId="0" applyFont="1" applyFill="1"/>
    <xf numFmtId="165" fontId="23" fillId="36" borderId="0" xfId="0" applyNumberFormat="1" applyFont="1" applyFill="1"/>
    <xf numFmtId="2" fontId="23" fillId="36" borderId="0" xfId="0" applyNumberFormat="1" applyFont="1" applyFill="1"/>
    <xf numFmtId="0" fontId="0" fillId="36" borderId="0" xfId="0" applyFill="1"/>
    <xf numFmtId="165" fontId="0" fillId="36" borderId="0" xfId="0" applyNumberFormat="1" applyFill="1"/>
    <xf numFmtId="2" fontId="0" fillId="36" borderId="0" xfId="0" applyNumberFormat="1" applyFill="1"/>
    <xf numFmtId="0" fontId="19" fillId="36" borderId="0" xfId="0" applyFont="1" applyFill="1" applyAlignment="1">
      <alignment horizontal="center" vertical="center"/>
    </xf>
    <xf numFmtId="165" fontId="19" fillId="36" borderId="0" xfId="0" applyNumberFormat="1" applyFont="1" applyFill="1" applyAlignment="1">
      <alignment horizontal="center" vertical="center"/>
    </xf>
    <xf numFmtId="2" fontId="19" fillId="36" borderId="0" xfId="0" applyNumberFormat="1" applyFont="1" applyFill="1" applyAlignment="1">
      <alignment horizontal="center" vertical="center"/>
    </xf>
    <xf numFmtId="0" fontId="19" fillId="36" borderId="0" xfId="0" applyFont="1" applyFill="1" applyAlignment="1">
      <alignment horizontal="right"/>
    </xf>
    <xf numFmtId="2" fontId="19" fillId="36" borderId="0" xfId="0" applyNumberFormat="1" applyFont="1" applyFill="1" applyAlignment="1">
      <alignment horizontal="right" wrapText="1"/>
    </xf>
    <xf numFmtId="165" fontId="19" fillId="36" borderId="0" xfId="0" applyNumberFormat="1" applyFont="1" applyFill="1" applyAlignment="1">
      <alignment horizontal="right"/>
    </xf>
    <xf numFmtId="2" fontId="19" fillId="36" borderId="0" xfId="0" applyNumberFormat="1" applyFont="1" applyFill="1" applyAlignment="1">
      <alignment horizontal="right"/>
    </xf>
    <xf numFmtId="0" fontId="18" fillId="36" borderId="0" xfId="0" applyFont="1" applyFill="1" applyAlignment="1">
      <alignment horizontal="right"/>
    </xf>
    <xf numFmtId="165" fontId="20" fillId="36" borderId="0" xfId="0" applyNumberFormat="1" applyFont="1" applyFill="1"/>
    <xf numFmtId="165" fontId="19" fillId="36" borderId="0" xfId="0" applyNumberFormat="1" applyFont="1" applyFill="1"/>
    <xf numFmtId="0" fontId="28" fillId="36" borderId="0" xfId="0" applyFont="1" applyFill="1"/>
    <xf numFmtId="165" fontId="28" fillId="36" borderId="0" xfId="0" applyNumberFormat="1" applyFont="1" applyFill="1"/>
    <xf numFmtId="2" fontId="28" fillId="36" borderId="0" xfId="0" applyNumberFormat="1" applyFont="1" applyFill="1"/>
    <xf numFmtId="0" fontId="18" fillId="36" borderId="0" xfId="0" applyFont="1" applyFill="1"/>
    <xf numFmtId="165" fontId="18" fillId="36" borderId="0" xfId="0" applyNumberFormat="1" applyFont="1" applyFill="1"/>
    <xf numFmtId="2" fontId="18" fillId="36" borderId="0" xfId="0" applyNumberFormat="1" applyFont="1" applyFill="1"/>
    <xf numFmtId="2" fontId="19" fillId="37" borderId="0" xfId="0" applyNumberFormat="1" applyFont="1" applyFill="1"/>
    <xf numFmtId="2" fontId="19" fillId="38" borderId="0" xfId="0" applyNumberFormat="1" applyFont="1" applyFill="1"/>
    <xf numFmtId="165" fontId="0" fillId="33" borderId="0" xfId="0" applyNumberFormat="1" applyFill="1" applyProtection="1"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38100</xdr:colOff>
      <xdr:row>0</xdr:row>
      <xdr:rowOff>0</xdr:rowOff>
    </xdr:from>
    <xdr:ext cx="687304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1973520" y="906780"/>
          <a:ext cx="68730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estradiol</a:t>
          </a:r>
        </a:p>
      </xdr:txBody>
    </xdr:sp>
    <xdr:clientData/>
  </xdr:oneCellAnchor>
  <xdr:oneCellAnchor>
    <xdr:from>
      <xdr:col>43</xdr:col>
      <xdr:colOff>464820</xdr:colOff>
      <xdr:row>0</xdr:row>
      <xdr:rowOff>0</xdr:rowOff>
    </xdr:from>
    <xdr:ext cx="919419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0815280" y="1043940"/>
          <a:ext cx="9194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testosterone</a:t>
          </a:r>
        </a:p>
      </xdr:txBody>
    </xdr:sp>
    <xdr:clientData/>
  </xdr:oneCellAnchor>
  <xdr:oneCellAnchor>
    <xdr:from>
      <xdr:col>46</xdr:col>
      <xdr:colOff>541020</xdr:colOff>
      <xdr:row>0</xdr:row>
      <xdr:rowOff>0</xdr:rowOff>
    </xdr:from>
    <xdr:ext cx="409407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3268920" y="1783080"/>
          <a:ext cx="4094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CRP</a:t>
          </a:r>
        </a:p>
      </xdr:txBody>
    </xdr:sp>
    <xdr:clientData/>
  </xdr:oneCellAnchor>
  <xdr:oneCellAnchor>
    <xdr:from>
      <xdr:col>42</xdr:col>
      <xdr:colOff>563880</xdr:colOff>
      <xdr:row>0</xdr:row>
      <xdr:rowOff>0</xdr:rowOff>
    </xdr:from>
    <xdr:ext cx="343299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0121860" y="2857500"/>
          <a:ext cx="34329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Na</a:t>
          </a:r>
        </a:p>
      </xdr:txBody>
    </xdr:sp>
    <xdr:clientData/>
  </xdr:oneCellAnchor>
  <xdr:oneCellAnchor>
    <xdr:from>
      <xdr:col>50</xdr:col>
      <xdr:colOff>160020</xdr:colOff>
      <xdr:row>0</xdr:row>
      <xdr:rowOff>0</xdr:rowOff>
    </xdr:from>
    <xdr:ext cx="919419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6057840" y="1043940"/>
          <a:ext cx="9194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DE" sz="1100"/>
            <a:t>testosterone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594360</xdr:colOff>
      <xdr:row>0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0036153" y="499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13</xdr:col>
      <xdr:colOff>601980</xdr:colOff>
      <xdr:row>0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10832049" y="4996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15</xdr:col>
      <xdr:colOff>335280</xdr:colOff>
      <xdr:row>0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12141901" y="5072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showGridLines="0" workbookViewId="0">
      <selection activeCell="A7" sqref="A7:XFD7"/>
    </sheetView>
  </sheetViews>
  <sheetFormatPr baseColWidth="10" defaultRowHeight="12.75" x14ac:dyDescent="0.2"/>
  <sheetData>
    <row r="1" spans="1:23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t="s">
        <v>152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x14ac:dyDescent="0.3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</row>
    <row r="5" spans="1:23" x14ac:dyDescent="0.2">
      <c r="A5" t="s">
        <v>147</v>
      </c>
      <c r="B5" s="3"/>
      <c r="C5" s="3"/>
      <c r="D5" s="3"/>
      <c r="E5" s="3"/>
      <c r="F5" s="3"/>
      <c r="G5" s="3"/>
      <c r="H5" s="3"/>
      <c r="I5" s="3"/>
      <c r="J5" s="3"/>
      <c r="K5" s="3"/>
      <c r="L5" t="s">
        <v>148</v>
      </c>
      <c r="N5" s="3"/>
      <c r="O5" s="3"/>
      <c r="P5" s="2"/>
      <c r="Q5" s="2"/>
      <c r="R5" s="2"/>
      <c r="S5" s="2"/>
      <c r="T5" s="2"/>
      <c r="U5" s="2"/>
      <c r="V5" s="2"/>
      <c r="W5" s="2"/>
    </row>
    <row r="6" spans="1:23" x14ac:dyDescent="0.2">
      <c r="A6" t="s">
        <v>153</v>
      </c>
      <c r="B6" s="3"/>
      <c r="C6" s="3"/>
      <c r="D6" s="3"/>
      <c r="E6" s="3"/>
      <c r="F6" s="3"/>
      <c r="G6" s="3"/>
      <c r="H6" s="3"/>
      <c r="I6" s="3"/>
      <c r="J6" s="3"/>
      <c r="K6" s="3"/>
      <c r="N6" s="3"/>
      <c r="O6" s="3"/>
      <c r="P6" s="2"/>
      <c r="Q6" s="2"/>
      <c r="R6" s="2"/>
      <c r="S6" s="2"/>
      <c r="T6" s="2"/>
      <c r="U6" s="2"/>
      <c r="V6" s="2"/>
      <c r="W6" s="2"/>
    </row>
    <row r="7" spans="1:23" x14ac:dyDescent="0.2">
      <c r="A7" t="s">
        <v>154</v>
      </c>
      <c r="B7" s="3"/>
      <c r="C7" s="3"/>
      <c r="D7" s="3"/>
      <c r="E7" s="3"/>
      <c r="F7" s="3"/>
      <c r="G7" s="3"/>
      <c r="H7" s="3"/>
      <c r="I7" s="3"/>
      <c r="J7" s="3"/>
      <c r="K7" s="3"/>
      <c r="N7" s="3"/>
      <c r="O7" s="3"/>
      <c r="P7" s="2"/>
      <c r="Q7" s="2"/>
      <c r="R7" s="2"/>
      <c r="S7" s="2"/>
      <c r="T7" s="2"/>
      <c r="U7" s="2"/>
      <c r="V7" s="2"/>
      <c r="W7" s="2"/>
    </row>
    <row r="8" spans="1:23" x14ac:dyDescent="0.2">
      <c r="A8" s="2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">
      <c r="A9" s="2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">
      <c r="A10" s="2" t="s">
        <v>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2">
      <c r="A11" s="3" t="s">
        <v>85</v>
      </c>
      <c r="B11" s="3"/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2">
      <c r="A12" t="s">
        <v>149</v>
      </c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" customFormat="1" x14ac:dyDescent="0.2">
      <c r="A13" t="s">
        <v>123</v>
      </c>
    </row>
    <row r="14" spans="1:23" x14ac:dyDescent="0.2">
      <c r="A14" t="s">
        <v>110</v>
      </c>
      <c r="B14" s="2"/>
    </row>
    <row r="15" spans="1:23" x14ac:dyDescent="0.2">
      <c r="A15" t="s">
        <v>111</v>
      </c>
    </row>
    <row r="16" spans="1:23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150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</sheetData>
  <pageMargins left="0.79" right="0.79" top="0.98" bottom="0.98" header="0.49" footer="0.49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06"/>
  <sheetViews>
    <sheetView tabSelected="1" zoomScale="95" zoomScaleNormal="95" workbookViewId="0">
      <pane ySplit="4" topLeftCell="A24" activePane="bottomLeft" state="frozen"/>
      <selection pane="bottomLeft" activeCell="A27" sqref="A27"/>
    </sheetView>
  </sheetViews>
  <sheetFormatPr baseColWidth="10" defaultRowHeight="12.75" x14ac:dyDescent="0.2"/>
  <cols>
    <col min="1" max="1" width="38.28515625" customWidth="1"/>
    <col min="2" max="2" width="7.85546875" customWidth="1"/>
    <col min="3" max="3" width="8" customWidth="1"/>
    <col min="4" max="4" width="8.7109375" customWidth="1"/>
    <col min="5" max="5" width="10.42578125" style="7" customWidth="1"/>
    <col min="6" max="6" width="15.7109375" style="7" customWidth="1"/>
    <col min="7" max="7" width="11.42578125" style="1" customWidth="1"/>
    <col min="8" max="8" width="9.28515625" style="76" customWidth="1"/>
    <col min="9" max="9" width="11.42578125" style="79" customWidth="1"/>
    <col min="10" max="10" width="10.7109375" style="76" customWidth="1"/>
    <col min="11" max="11" width="12.5703125" style="7" customWidth="1"/>
    <col min="12" max="12" width="13.85546875" style="6" customWidth="1"/>
    <col min="13" max="13" width="11.7109375" style="6" customWidth="1"/>
    <col min="14" max="14" width="14" style="76" customWidth="1"/>
    <col min="15" max="15" width="14.5703125" style="76" customWidth="1"/>
    <col min="16" max="18" width="11.5703125" style="105"/>
    <col min="19" max="22" width="11.42578125" style="105" customWidth="1"/>
    <col min="23" max="24" width="11.5703125" style="105"/>
    <col min="25" max="25" width="10.42578125" style="105" customWidth="1"/>
    <col min="26" max="26" width="11.140625" style="105" customWidth="1"/>
    <col min="27" max="27" width="11.85546875" style="105" customWidth="1"/>
    <col min="28" max="28" width="11.5703125" style="105" customWidth="1"/>
    <col min="29" max="29" width="13.85546875" style="105" customWidth="1"/>
    <col min="30" max="30" width="14.85546875" style="105" customWidth="1"/>
    <col min="31" max="31" width="15.5703125" style="105" customWidth="1"/>
    <col min="32" max="32" width="16.140625" style="105" customWidth="1"/>
    <col min="33" max="33" width="11.42578125" style="106" customWidth="1"/>
    <col min="34" max="34" width="11.5703125" style="106"/>
    <col min="35" max="35" width="9" style="106" customWidth="1"/>
    <col min="36" max="38" width="11.5703125" style="106"/>
    <col min="39" max="39" width="13.7109375" style="106" customWidth="1"/>
    <col min="40" max="40" width="12" style="106" customWidth="1"/>
    <col min="41" max="41" width="11.5703125" style="106"/>
    <col min="42" max="42" width="12.7109375" style="106" customWidth="1"/>
    <col min="43" max="43" width="10.7109375" style="107" customWidth="1"/>
  </cols>
  <sheetData>
    <row r="1" spans="1:114" s="4" customFormat="1" ht="18" x14ac:dyDescent="0.25">
      <c r="A1" s="67" t="s">
        <v>105</v>
      </c>
      <c r="B1" s="67" t="s">
        <v>155</v>
      </c>
      <c r="C1" s="67"/>
      <c r="D1" s="67"/>
      <c r="E1" s="67"/>
      <c r="F1" s="67"/>
      <c r="G1" s="67"/>
      <c r="H1" s="67"/>
      <c r="I1" s="67"/>
      <c r="J1" s="78"/>
      <c r="K1" s="67"/>
      <c r="L1" s="67"/>
      <c r="M1" s="67"/>
      <c r="N1" s="67"/>
      <c r="O1" s="67"/>
      <c r="P1" s="85"/>
      <c r="Q1" s="85"/>
      <c r="R1" s="85"/>
      <c r="S1" s="86"/>
      <c r="T1" s="86"/>
      <c r="U1" s="86"/>
      <c r="V1" s="86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8"/>
    </row>
    <row r="2" spans="1:114" x14ac:dyDescent="0.2">
      <c r="A2" s="2"/>
      <c r="B2" s="2"/>
      <c r="C2" s="2"/>
      <c r="D2" s="2"/>
      <c r="E2" s="10"/>
      <c r="F2" s="10"/>
      <c r="K2" s="10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1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14" s="63" customFormat="1" x14ac:dyDescent="0.2">
      <c r="A3" s="63" t="s">
        <v>102</v>
      </c>
      <c r="E3" s="64"/>
      <c r="F3" s="64"/>
      <c r="H3" s="65"/>
      <c r="I3" s="66"/>
      <c r="J3" s="65"/>
      <c r="K3" s="66" t="s">
        <v>3</v>
      </c>
      <c r="L3" s="66" t="s">
        <v>4</v>
      </c>
      <c r="M3" s="66" t="s">
        <v>4</v>
      </c>
      <c r="N3" s="65"/>
      <c r="O3" s="65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4"/>
    </row>
    <row r="4" spans="1:114" s="11" customFormat="1" ht="25.5" x14ac:dyDescent="0.2">
      <c r="A4" s="15"/>
      <c r="B4" s="14" t="s">
        <v>156</v>
      </c>
      <c r="C4" s="16" t="s">
        <v>157</v>
      </c>
      <c r="D4" s="14" t="s">
        <v>108</v>
      </c>
      <c r="E4" s="16" t="s">
        <v>5</v>
      </c>
      <c r="F4" s="62" t="s">
        <v>158</v>
      </c>
      <c r="G4" s="12" t="s">
        <v>159</v>
      </c>
      <c r="H4" s="16" t="s">
        <v>160</v>
      </c>
      <c r="I4" s="13" t="s">
        <v>161</v>
      </c>
      <c r="J4" s="12" t="s">
        <v>146</v>
      </c>
      <c r="K4" s="16" t="s">
        <v>162</v>
      </c>
      <c r="L4" s="13" t="s">
        <v>163</v>
      </c>
      <c r="M4" s="13" t="s">
        <v>6</v>
      </c>
      <c r="N4" s="12" t="s">
        <v>132</v>
      </c>
      <c r="O4" s="12" t="s">
        <v>133</v>
      </c>
      <c r="P4" s="92" t="s">
        <v>103</v>
      </c>
      <c r="Q4" s="92" t="s">
        <v>104</v>
      </c>
      <c r="R4" s="92" t="s">
        <v>162</v>
      </c>
      <c r="S4" s="92" t="s">
        <v>106</v>
      </c>
      <c r="T4" s="92" t="s">
        <v>164</v>
      </c>
      <c r="U4" s="92" t="s">
        <v>107</v>
      </c>
      <c r="V4" s="92" t="s">
        <v>125</v>
      </c>
      <c r="W4" s="92" t="s">
        <v>108</v>
      </c>
      <c r="X4" s="92"/>
      <c r="Y4" s="95" t="s">
        <v>134</v>
      </c>
      <c r="Z4" s="95" t="s">
        <v>135</v>
      </c>
      <c r="AA4" s="96" t="s">
        <v>165</v>
      </c>
      <c r="AB4" s="96" t="s">
        <v>129</v>
      </c>
      <c r="AC4" s="95" t="s">
        <v>130</v>
      </c>
      <c r="AD4" s="95" t="s">
        <v>131</v>
      </c>
      <c r="AE4" s="95" t="s">
        <v>132</v>
      </c>
      <c r="AF4" s="95" t="s">
        <v>133</v>
      </c>
      <c r="AG4" s="97" t="s">
        <v>144</v>
      </c>
      <c r="AH4" s="97" t="s">
        <v>166</v>
      </c>
      <c r="AI4" s="97" t="s">
        <v>145</v>
      </c>
      <c r="AJ4" s="97" t="s">
        <v>136</v>
      </c>
      <c r="AK4" s="97" t="s">
        <v>137</v>
      </c>
      <c r="AL4" s="97" t="s">
        <v>138</v>
      </c>
      <c r="AM4" s="97" t="s">
        <v>139</v>
      </c>
      <c r="AN4" s="97" t="s">
        <v>140</v>
      </c>
      <c r="AO4" s="97" t="s">
        <v>141</v>
      </c>
      <c r="AP4" s="97" t="s">
        <v>142</v>
      </c>
      <c r="AQ4" s="98" t="s">
        <v>143</v>
      </c>
      <c r="AR4" s="11" t="s">
        <v>146</v>
      </c>
    </row>
    <row r="5" spans="1:114" x14ac:dyDescent="0.2">
      <c r="A5" s="17" t="s">
        <v>7</v>
      </c>
      <c r="B5" s="18"/>
      <c r="C5" s="18"/>
      <c r="D5" s="18"/>
      <c r="E5" s="20"/>
      <c r="F5" s="20"/>
      <c r="K5" s="21"/>
      <c r="L5" s="22"/>
      <c r="P5" s="95"/>
      <c r="Q5" s="95"/>
      <c r="R5" s="99" t="s">
        <v>124</v>
      </c>
      <c r="S5" s="98"/>
      <c r="T5" s="98"/>
      <c r="U5" s="98"/>
      <c r="V5" s="98"/>
      <c r="W5" s="95"/>
      <c r="X5" s="95"/>
      <c r="Y5" s="95"/>
      <c r="Z5" s="89"/>
      <c r="AA5" s="89"/>
      <c r="AB5" s="89"/>
      <c r="AC5" s="89"/>
      <c r="AD5" s="89"/>
      <c r="AE5" s="89"/>
      <c r="AF5" s="89"/>
      <c r="AG5" s="90" t="s">
        <v>151</v>
      </c>
      <c r="AH5" s="90"/>
      <c r="AI5" s="90"/>
      <c r="AJ5" s="90"/>
      <c r="AK5" s="90"/>
      <c r="AL5" s="90"/>
      <c r="AM5" s="90"/>
      <c r="AN5" s="90"/>
      <c r="AO5" s="90"/>
      <c r="AP5" s="90"/>
      <c r="AQ5" s="91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1:114" x14ac:dyDescent="0.2">
      <c r="A6" s="23" t="s">
        <v>8</v>
      </c>
      <c r="B6" s="24">
        <v>26</v>
      </c>
      <c r="C6" s="24">
        <v>36</v>
      </c>
      <c r="D6" s="24">
        <v>31</v>
      </c>
      <c r="E6" s="25" t="s">
        <v>9</v>
      </c>
      <c r="F6" s="25"/>
      <c r="G6" s="80">
        <f t="shared" ref="G6:G69" si="0">(V6*100)/D6</f>
        <v>2.8326185431824742</v>
      </c>
      <c r="H6" s="80">
        <f>G6*1.28</f>
        <v>3.6257517352735671</v>
      </c>
      <c r="I6" s="81">
        <f t="shared" ref="I6:I69" si="1">H6*1.96</f>
        <v>7.1064734011361912</v>
      </c>
      <c r="J6" s="108">
        <v>0.64177484251710659</v>
      </c>
      <c r="K6" s="26">
        <v>6</v>
      </c>
      <c r="L6" s="22">
        <v>10.5</v>
      </c>
      <c r="M6" s="6">
        <v>18</v>
      </c>
      <c r="N6" s="77">
        <v>34.729999999999997</v>
      </c>
      <c r="O6" s="77">
        <v>37.270000000000003</v>
      </c>
      <c r="P6" s="89">
        <f t="shared" ref="P6:P69" si="2">(LN(C6)-LN(B6))/3.92</f>
        <v>8.3015918478221373E-2</v>
      </c>
      <c r="Q6" s="89">
        <f>100*(EXP(P6^2)-1)^0.5</f>
        <v>8.3159153058417807</v>
      </c>
      <c r="R6" s="89">
        <f>(Q6-0.25)^0.5</f>
        <v>2.8400555110493495</v>
      </c>
      <c r="S6" s="89">
        <f t="shared" ref="S6:S69" si="3">(B6*C6)^0.5</f>
        <v>30.594117081556711</v>
      </c>
      <c r="T6" s="89">
        <f>R6*S6*0.01</f>
        <v>0.86888990823164181</v>
      </c>
      <c r="U6" s="89">
        <f>(T6-0.2*T6)/S6</f>
        <v>2.2720444088394794E-2</v>
      </c>
      <c r="V6" s="89">
        <f t="shared" ref="V6:V32" si="4">(D6*U6)+(0.2*T6)</f>
        <v>0.87811174838656703</v>
      </c>
      <c r="W6" s="89">
        <f t="shared" ref="W6:W69" si="5">(B6+C6)/2</f>
        <v>31</v>
      </c>
      <c r="X6" s="89"/>
      <c r="Y6" s="89">
        <f t="shared" ref="Y6:Y69" si="6">(B6*U6)+(0.2*T6)</f>
        <v>0.76450952794459304</v>
      </c>
      <c r="Z6" s="89">
        <f t="shared" ref="Z6:Z69" si="7">(C6*U6)+(0.2*T6)</f>
        <v>0.99171396882854101</v>
      </c>
      <c r="AA6" s="89">
        <f>ROUND(1.28*Y6,2)</f>
        <v>0.98</v>
      </c>
      <c r="AB6" s="89">
        <f>ROUND(1.28*Z6,2)</f>
        <v>1.27</v>
      </c>
      <c r="AC6" s="89">
        <f t="shared" ref="AC6:AC69" si="8">B6-AA6</f>
        <v>25.02</v>
      </c>
      <c r="AD6" s="89">
        <f t="shared" ref="AD6:AD69" si="9">B6+AA6</f>
        <v>26.98</v>
      </c>
      <c r="AE6" s="89">
        <f t="shared" ref="AE6:AE69" si="10">C6-AB6</f>
        <v>34.729999999999997</v>
      </c>
      <c r="AF6" s="89">
        <f t="shared" ref="AF6:AF69" si="11">C6+AB6</f>
        <v>37.270000000000003</v>
      </c>
      <c r="AG6" s="90"/>
      <c r="AH6" s="90">
        <f>B6+AG6</f>
        <v>26</v>
      </c>
      <c r="AI6" s="90">
        <f>C6+AG6</f>
        <v>36</v>
      </c>
      <c r="AJ6" s="90">
        <f>(LN(C6)+LN(B6))/2</f>
        <v>3.4208077382387962</v>
      </c>
      <c r="AK6" s="90">
        <f>EXP(AJ6+0.5*P6^2)</f>
        <v>30.699720784955041</v>
      </c>
      <c r="AL6" s="90">
        <f>AK6*SQRT(EXP(P6^2)-1)</f>
        <v>2.5529627796067667</v>
      </c>
      <c r="AM6" s="90">
        <f>SQRT(AL6^2+V6^2)</f>
        <v>2.6997590997553877</v>
      </c>
      <c r="AN6" s="90">
        <f>LN(AK6)-0.5*AO6^2</f>
        <v>3.4204016397738175</v>
      </c>
      <c r="AO6" s="90">
        <f>SQRT(LN(1+AM6^2/AK6^2))</f>
        <v>8.7771519587736033E-2</v>
      </c>
      <c r="AP6" s="90">
        <f>100*(1-LOGNORMDIST(AI6,AJ6,P6))</f>
        <v>2.4997895148220595</v>
      </c>
      <c r="AQ6" s="91">
        <f>100*(1-LOGNORMDIST(C6,AN6,AO6))</f>
        <v>3.1553928233548856</v>
      </c>
      <c r="AR6" s="2">
        <f>AQ6-AP6</f>
        <v>0.65560330853282611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1:114" x14ac:dyDescent="0.2">
      <c r="A7" s="23" t="s">
        <v>10</v>
      </c>
      <c r="B7" s="24">
        <v>35</v>
      </c>
      <c r="C7" s="24">
        <v>53</v>
      </c>
      <c r="D7" s="24">
        <v>44</v>
      </c>
      <c r="E7" s="25" t="s">
        <v>11</v>
      </c>
      <c r="F7" s="25" t="s">
        <v>88</v>
      </c>
      <c r="G7" s="80">
        <f t="shared" si="0"/>
        <v>3.205861808314745</v>
      </c>
      <c r="H7" s="80">
        <f t="shared" ref="H7:H70" si="12">G7*1.28</f>
        <v>4.1035031146428738</v>
      </c>
      <c r="I7" s="81">
        <f t="shared" si="1"/>
        <v>8.0428661047000318</v>
      </c>
      <c r="J7" s="77">
        <v>0.49493279050140115</v>
      </c>
      <c r="K7" s="27">
        <v>7</v>
      </c>
      <c r="L7" s="22">
        <v>12.5</v>
      </c>
      <c r="M7" s="6">
        <v>20</v>
      </c>
      <c r="N7" s="77">
        <v>50.9</v>
      </c>
      <c r="O7" s="77">
        <v>55.1</v>
      </c>
      <c r="P7" s="89">
        <f t="shared" si="2"/>
        <v>0.10585302348538481</v>
      </c>
      <c r="Q7" s="89">
        <f t="shared" ref="Q7:Q70" si="13">100*(EXP(P7^2)-1)^0.5</f>
        <v>10.615023396937977</v>
      </c>
      <c r="R7" s="89">
        <f t="shared" ref="R7:R70" si="14">(Q7-0.25)^0.5</f>
        <v>3.2194756400597253</v>
      </c>
      <c r="S7" s="89">
        <f t="shared" si="3"/>
        <v>43.069710934716056</v>
      </c>
      <c r="T7" s="89">
        <f t="shared" ref="T7:T70" si="15">R7*S7*0.01</f>
        <v>1.3866188517873232</v>
      </c>
      <c r="U7" s="89">
        <f t="shared" ref="U7:U70" si="16">(T7-0.2*T7)/S7</f>
        <v>2.5755805120477801E-2</v>
      </c>
      <c r="V7" s="89">
        <f t="shared" si="4"/>
        <v>1.4105791956584879</v>
      </c>
      <c r="W7" s="89">
        <f t="shared" si="5"/>
        <v>44</v>
      </c>
      <c r="X7" s="89"/>
      <c r="Y7" s="89">
        <f t="shared" si="6"/>
        <v>1.1787769495741878</v>
      </c>
      <c r="Z7" s="89">
        <f t="shared" si="7"/>
        <v>1.6423814417427882</v>
      </c>
      <c r="AA7" s="89">
        <f t="shared" ref="AA7:AB69" si="17">ROUND(1.28*Y7,2)</f>
        <v>1.51</v>
      </c>
      <c r="AB7" s="89">
        <f t="shared" si="17"/>
        <v>2.1</v>
      </c>
      <c r="AC7" s="89">
        <f t="shared" si="8"/>
        <v>33.49</v>
      </c>
      <c r="AD7" s="89">
        <f t="shared" si="9"/>
        <v>36.51</v>
      </c>
      <c r="AE7" s="89">
        <f t="shared" si="10"/>
        <v>50.9</v>
      </c>
      <c r="AF7" s="89">
        <f t="shared" si="11"/>
        <v>55.1</v>
      </c>
      <c r="AG7" s="90"/>
      <c r="AH7" s="90">
        <f t="shared" ref="AH7:AH70" si="18">B7+AG7</f>
        <v>35</v>
      </c>
      <c r="AI7" s="90">
        <f t="shared" ref="AI7:AI70" si="19">C7+AG7</f>
        <v>53</v>
      </c>
      <c r="AJ7" s="90">
        <f t="shared" ref="AJ7:AJ70" si="20">(LN(C7)+LN(B7))/2</f>
        <v>3.7628199875207677</v>
      </c>
      <c r="AK7" s="90">
        <f t="shared" ref="AK7:AK70" si="21">EXP(AJ7+0.5*P7^2)</f>
        <v>43.311683214562365</v>
      </c>
      <c r="AL7" s="90">
        <f t="shared" ref="AL7:AL70" si="22">AK7*SQRT(EXP(P7^2)-1)</f>
        <v>4.5975453068334531</v>
      </c>
      <c r="AM7" s="90">
        <f t="shared" ref="AM7:AM70" si="23">SQRT(AL7^2+V7^2)</f>
        <v>4.8090702340068665</v>
      </c>
      <c r="AN7" s="90">
        <f t="shared" ref="AN7:AN70" si="24">LN(AK7)-0.5*AO7^2</f>
        <v>3.7622958310389603</v>
      </c>
      <c r="AO7" s="90">
        <f t="shared" ref="AO7:AO70" si="25">SQRT(LN(1+AM7^2/AK7^2))</f>
        <v>0.11069406282457832</v>
      </c>
      <c r="AP7" s="90">
        <f t="shared" ref="AP7:AP70" si="26">100*(1-LOGNORMDIST(AI7,AJ7,P7))</f>
        <v>2.4997895148220484</v>
      </c>
      <c r="AQ7" s="91">
        <f t="shared" ref="AQ7:AQ70" si="27">100*(1-LOGNORMDIST(C7,AN7,AO7))</f>
        <v>3.0121051060941428</v>
      </c>
      <c r="AR7" s="2">
        <f t="shared" ref="AR7:AR70" si="28">AQ7-AP7</f>
        <v>0.51231559127209447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x14ac:dyDescent="0.2">
      <c r="A8" s="23" t="s">
        <v>12</v>
      </c>
      <c r="B8" s="24">
        <v>30</v>
      </c>
      <c r="C8" s="24">
        <v>80</v>
      </c>
      <c r="D8" s="24">
        <v>55</v>
      </c>
      <c r="E8" s="25" t="s">
        <v>13</v>
      </c>
      <c r="F8" s="25" t="s">
        <v>89</v>
      </c>
      <c r="G8" s="80">
        <f t="shared" si="0"/>
        <v>4.9071218383918573</v>
      </c>
      <c r="H8" s="80">
        <f t="shared" si="12"/>
        <v>6.2811159531415779</v>
      </c>
      <c r="I8" s="81">
        <f t="shared" si="1"/>
        <v>12.310987268157492</v>
      </c>
      <c r="J8" s="77">
        <v>0.17726600272589543</v>
      </c>
      <c r="K8" s="28">
        <v>6</v>
      </c>
      <c r="L8" s="22">
        <v>13</v>
      </c>
      <c r="M8" s="6">
        <v>21</v>
      </c>
      <c r="N8" s="77">
        <v>75.260000000000005</v>
      </c>
      <c r="O8" s="77">
        <v>84.74</v>
      </c>
      <c r="P8" s="89">
        <f t="shared" si="2"/>
        <v>0.25021154413564434</v>
      </c>
      <c r="Q8" s="89">
        <f t="shared" si="13"/>
        <v>25.41792798301244</v>
      </c>
      <c r="R8" s="89">
        <f t="shared" si="14"/>
        <v>5.0167646928087466</v>
      </c>
      <c r="S8" s="89">
        <f t="shared" si="3"/>
        <v>48.989794855663561</v>
      </c>
      <c r="T8" s="89">
        <f t="shared" si="15"/>
        <v>2.4577027313983653</v>
      </c>
      <c r="U8" s="89">
        <f t="shared" si="16"/>
        <v>4.0134117542469969E-2</v>
      </c>
      <c r="V8" s="89">
        <f t="shared" si="4"/>
        <v>2.6989170111155216</v>
      </c>
      <c r="W8" s="89">
        <f t="shared" si="5"/>
        <v>55</v>
      </c>
      <c r="X8" s="89"/>
      <c r="Y8" s="89">
        <f t="shared" si="6"/>
        <v>1.6955640725537722</v>
      </c>
      <c r="Z8" s="89">
        <f t="shared" si="7"/>
        <v>3.7022699496772709</v>
      </c>
      <c r="AA8" s="89">
        <f t="shared" si="17"/>
        <v>2.17</v>
      </c>
      <c r="AB8" s="89">
        <f t="shared" si="17"/>
        <v>4.74</v>
      </c>
      <c r="AC8" s="89">
        <f t="shared" si="8"/>
        <v>27.83</v>
      </c>
      <c r="AD8" s="89">
        <f t="shared" si="9"/>
        <v>32.17</v>
      </c>
      <c r="AE8" s="89">
        <f t="shared" si="10"/>
        <v>75.260000000000005</v>
      </c>
      <c r="AF8" s="89">
        <f t="shared" si="11"/>
        <v>84.74</v>
      </c>
      <c r="AG8" s="90"/>
      <c r="AH8" s="90">
        <f t="shared" si="18"/>
        <v>30</v>
      </c>
      <c r="AI8" s="90">
        <f t="shared" si="19"/>
        <v>80</v>
      </c>
      <c r="AJ8" s="90">
        <f t="shared" si="20"/>
        <v>3.8916120081680186</v>
      </c>
      <c r="AK8" s="90">
        <f t="shared" si="21"/>
        <v>50.547572197959283</v>
      </c>
      <c r="AL8" s="90">
        <f t="shared" si="22"/>
        <v>12.848145498438509</v>
      </c>
      <c r="AM8" s="90">
        <f t="shared" si="23"/>
        <v>13.128556500313906</v>
      </c>
      <c r="AN8" s="90">
        <f t="shared" si="24"/>
        <v>3.8902748639257529</v>
      </c>
      <c r="AO8" s="90">
        <f t="shared" si="25"/>
        <v>0.25549971683599809</v>
      </c>
      <c r="AP8" s="90">
        <f t="shared" si="26"/>
        <v>2.4997895148220484</v>
      </c>
      <c r="AQ8" s="91">
        <f t="shared" si="27"/>
        <v>2.7135540913764022</v>
      </c>
      <c r="AR8" s="2">
        <f t="shared" si="28"/>
        <v>0.21376457655435388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x14ac:dyDescent="0.2">
      <c r="A9" s="23" t="s">
        <v>14</v>
      </c>
      <c r="B9" s="24">
        <v>180</v>
      </c>
      <c r="C9" s="24">
        <v>790</v>
      </c>
      <c r="D9" s="24">
        <v>485</v>
      </c>
      <c r="E9" s="25" t="s">
        <v>15</v>
      </c>
      <c r="F9" s="25" t="s">
        <v>90</v>
      </c>
      <c r="G9" s="80">
        <f t="shared" si="0"/>
        <v>5.95678818044889</v>
      </c>
      <c r="H9" s="80">
        <f t="shared" si="12"/>
        <v>7.6246888709745795</v>
      </c>
      <c r="I9" s="81">
        <f t="shared" si="1"/>
        <v>14.944390187110175</v>
      </c>
      <c r="J9" s="77">
        <v>9.4751927436709238E-2</v>
      </c>
      <c r="K9" s="28">
        <v>14</v>
      </c>
      <c r="L9" s="22"/>
      <c r="M9" s="6" t="s">
        <v>16</v>
      </c>
      <c r="N9" s="77">
        <v>733.55</v>
      </c>
      <c r="O9" s="77">
        <v>846.45</v>
      </c>
      <c r="P9" s="89">
        <f t="shared" si="2"/>
        <v>0.37731533024766761</v>
      </c>
      <c r="Q9" s="89">
        <f t="shared" si="13"/>
        <v>39.115158005238293</v>
      </c>
      <c r="R9" s="89">
        <f t="shared" si="14"/>
        <v>6.2341926506355492</v>
      </c>
      <c r="S9" s="89">
        <f t="shared" si="3"/>
        <v>377.09415269929605</v>
      </c>
      <c r="T9" s="89">
        <f t="shared" si="15"/>
        <v>23.508775953555912</v>
      </c>
      <c r="U9" s="89">
        <f t="shared" si="16"/>
        <v>4.9873541205084394E-2</v>
      </c>
      <c r="V9" s="89">
        <f t="shared" si="4"/>
        <v>28.890422675177113</v>
      </c>
      <c r="W9" s="89">
        <f t="shared" si="5"/>
        <v>485</v>
      </c>
      <c r="X9" s="89"/>
      <c r="Y9" s="89">
        <f t="shared" si="6"/>
        <v>13.678992607626373</v>
      </c>
      <c r="Z9" s="89">
        <f t="shared" si="7"/>
        <v>44.101852742727857</v>
      </c>
      <c r="AA9" s="89">
        <f t="shared" si="17"/>
        <v>17.510000000000002</v>
      </c>
      <c r="AB9" s="89">
        <f t="shared" si="17"/>
        <v>56.45</v>
      </c>
      <c r="AC9" s="89">
        <f t="shared" si="8"/>
        <v>162.49</v>
      </c>
      <c r="AD9" s="89">
        <f t="shared" si="9"/>
        <v>197.51</v>
      </c>
      <c r="AE9" s="89">
        <f t="shared" si="10"/>
        <v>733.55</v>
      </c>
      <c r="AF9" s="89">
        <f t="shared" si="11"/>
        <v>846.45</v>
      </c>
      <c r="AG9" s="90"/>
      <c r="AH9" s="90">
        <f t="shared" si="18"/>
        <v>180</v>
      </c>
      <c r="AI9" s="90">
        <f t="shared" si="19"/>
        <v>790</v>
      </c>
      <c r="AJ9" s="90">
        <f t="shared" si="20"/>
        <v>5.9324948981756389</v>
      </c>
      <c r="AK9" s="90">
        <f t="shared" si="21"/>
        <v>404.91546923983668</v>
      </c>
      <c r="AL9" s="90">
        <f t="shared" si="22"/>
        <v>158.38332558081419</v>
      </c>
      <c r="AM9" s="90">
        <f t="shared" si="23"/>
        <v>160.99669047650818</v>
      </c>
      <c r="AN9" s="90">
        <f t="shared" si="24"/>
        <v>5.9302921597443117</v>
      </c>
      <c r="AO9" s="90">
        <f t="shared" si="25"/>
        <v>0.38310877737603638</v>
      </c>
      <c r="AP9" s="90">
        <f t="shared" si="26"/>
        <v>2.4997895148220484</v>
      </c>
      <c r="AQ9" s="91">
        <f t="shared" si="27"/>
        <v>2.6427106904917896</v>
      </c>
      <c r="AR9" s="2">
        <f t="shared" si="28"/>
        <v>0.14292117566974127</v>
      </c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1:114" x14ac:dyDescent="0.2">
      <c r="A10" s="23" t="s">
        <v>167</v>
      </c>
      <c r="B10" s="24">
        <v>0.9</v>
      </c>
      <c r="C10" s="24">
        <v>6</v>
      </c>
      <c r="D10" s="24">
        <v>3.45</v>
      </c>
      <c r="E10" s="29" t="s">
        <v>17</v>
      </c>
      <c r="F10" s="29"/>
      <c r="G10" s="80">
        <f t="shared" si="0"/>
        <v>6.6832240813543349</v>
      </c>
      <c r="H10" s="80">
        <f t="shared" si="12"/>
        <v>8.5545268241335481</v>
      </c>
      <c r="I10" s="81">
        <f t="shared" si="1"/>
        <v>16.766872575301754</v>
      </c>
      <c r="J10" s="77">
        <v>5.8747412286974665E-2</v>
      </c>
      <c r="K10" s="27">
        <v>10</v>
      </c>
      <c r="L10" s="22">
        <v>17</v>
      </c>
      <c r="M10" s="6">
        <v>24</v>
      </c>
      <c r="N10" s="77">
        <v>5.52</v>
      </c>
      <c r="O10" s="77">
        <v>6.48</v>
      </c>
      <c r="P10" s="89">
        <f t="shared" si="2"/>
        <v>0.48395917981782688</v>
      </c>
      <c r="Q10" s="89">
        <f t="shared" si="13"/>
        <v>51.372958387566328</v>
      </c>
      <c r="R10" s="89">
        <f t="shared" si="14"/>
        <v>7.1500320550027139</v>
      </c>
      <c r="S10" s="89">
        <f t="shared" si="3"/>
        <v>2.3237900077244502</v>
      </c>
      <c r="T10" s="89">
        <f t="shared" si="15"/>
        <v>0.16615173044324824</v>
      </c>
      <c r="U10" s="89">
        <f t="shared" si="16"/>
        <v>5.7200256440021718E-2</v>
      </c>
      <c r="V10" s="89">
        <f t="shared" si="4"/>
        <v>0.23057123080672459</v>
      </c>
      <c r="W10" s="89">
        <f t="shared" si="5"/>
        <v>3.45</v>
      </c>
      <c r="X10" s="89"/>
      <c r="Y10" s="89">
        <f t="shared" si="6"/>
        <v>8.4710576884669209E-2</v>
      </c>
      <c r="Z10" s="89">
        <f t="shared" si="7"/>
        <v>0.37643188472877998</v>
      </c>
      <c r="AA10" s="89">
        <f t="shared" si="17"/>
        <v>0.11</v>
      </c>
      <c r="AB10" s="89">
        <f t="shared" si="17"/>
        <v>0.48</v>
      </c>
      <c r="AC10" s="89">
        <f t="shared" si="8"/>
        <v>0.79</v>
      </c>
      <c r="AD10" s="89">
        <f t="shared" si="9"/>
        <v>1.01</v>
      </c>
      <c r="AE10" s="89">
        <f t="shared" si="10"/>
        <v>5.52</v>
      </c>
      <c r="AF10" s="89">
        <f t="shared" si="11"/>
        <v>6.48</v>
      </c>
      <c r="AG10" s="90"/>
      <c r="AH10" s="90">
        <f t="shared" si="18"/>
        <v>0.9</v>
      </c>
      <c r="AI10" s="90">
        <f t="shared" si="19"/>
        <v>6</v>
      </c>
      <c r="AJ10" s="90">
        <f t="shared" si="20"/>
        <v>0.84319947678511431</v>
      </c>
      <c r="AK10" s="90">
        <f t="shared" si="21"/>
        <v>2.6125002700258109</v>
      </c>
      <c r="AL10" s="90">
        <f t="shared" si="22"/>
        <v>1.3421186765954176</v>
      </c>
      <c r="AM10" s="90">
        <f t="shared" si="23"/>
        <v>1.3617803180182784</v>
      </c>
      <c r="AN10" s="90">
        <f t="shared" si="24"/>
        <v>0.84012752913217237</v>
      </c>
      <c r="AO10" s="90">
        <f t="shared" si="25"/>
        <v>0.49026562497877352</v>
      </c>
      <c r="AP10" s="90">
        <f t="shared" si="26"/>
        <v>2.4997895148220484</v>
      </c>
      <c r="AQ10" s="91">
        <f t="shared" si="27"/>
        <v>2.6125877793775731</v>
      </c>
      <c r="AR10" s="2">
        <f t="shared" si="28"/>
        <v>0.11279826455552477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1:114" s="3" customFormat="1" x14ac:dyDescent="0.2">
      <c r="A11" s="23" t="s">
        <v>18</v>
      </c>
      <c r="B11" s="31">
        <v>10</v>
      </c>
      <c r="C11" s="32">
        <v>35</v>
      </c>
      <c r="D11" s="24">
        <v>22.5</v>
      </c>
      <c r="E11" s="33" t="s">
        <v>13</v>
      </c>
      <c r="F11" s="33" t="s">
        <v>89</v>
      </c>
      <c r="G11" s="80">
        <f t="shared" si="0"/>
        <v>5.5122812156341547</v>
      </c>
      <c r="H11" s="80">
        <f t="shared" si="12"/>
        <v>7.0557199560117185</v>
      </c>
      <c r="I11" s="81">
        <f t="shared" si="1"/>
        <v>13.829211113782968</v>
      </c>
      <c r="J11" s="77">
        <v>0.12433854083171436</v>
      </c>
      <c r="K11" s="22">
        <v>6</v>
      </c>
      <c r="L11" s="22">
        <v>11.5</v>
      </c>
      <c r="M11" s="6">
        <v>21</v>
      </c>
      <c r="N11" s="77">
        <v>32.68</v>
      </c>
      <c r="O11" s="77">
        <v>37.32</v>
      </c>
      <c r="P11" s="89">
        <f t="shared" si="2"/>
        <v>0.31958238992228766</v>
      </c>
      <c r="Q11" s="89">
        <f t="shared" si="13"/>
        <v>32.791867458915682</v>
      </c>
      <c r="R11" s="89">
        <f t="shared" si="14"/>
        <v>5.7045479627149849</v>
      </c>
      <c r="S11" s="89">
        <f t="shared" si="3"/>
        <v>18.708286933869708</v>
      </c>
      <c r="T11" s="89">
        <f t="shared" si="15"/>
        <v>1.0672232011449381</v>
      </c>
      <c r="U11" s="89">
        <f t="shared" si="16"/>
        <v>4.5636383701719879E-2</v>
      </c>
      <c r="V11" s="89">
        <f t="shared" si="4"/>
        <v>1.2402632735176848</v>
      </c>
      <c r="W11" s="89">
        <f t="shared" si="5"/>
        <v>22.5</v>
      </c>
      <c r="X11" s="89"/>
      <c r="Y11" s="89">
        <f t="shared" si="6"/>
        <v>0.66980847724618642</v>
      </c>
      <c r="Z11" s="89">
        <f t="shared" si="7"/>
        <v>1.8107180697891834</v>
      </c>
      <c r="AA11" s="89">
        <f t="shared" si="17"/>
        <v>0.86</v>
      </c>
      <c r="AB11" s="89">
        <f t="shared" si="17"/>
        <v>2.3199999999999998</v>
      </c>
      <c r="AC11" s="89">
        <f t="shared" si="8"/>
        <v>9.14</v>
      </c>
      <c r="AD11" s="89">
        <f t="shared" si="9"/>
        <v>10.86</v>
      </c>
      <c r="AE11" s="89">
        <f t="shared" si="10"/>
        <v>32.68</v>
      </c>
      <c r="AF11" s="89">
        <f t="shared" si="11"/>
        <v>37.32</v>
      </c>
      <c r="AG11" s="90"/>
      <c r="AH11" s="90">
        <f t="shared" si="18"/>
        <v>10</v>
      </c>
      <c r="AI11" s="100">
        <f t="shared" si="19"/>
        <v>35</v>
      </c>
      <c r="AJ11" s="90">
        <f t="shared" si="20"/>
        <v>2.9289665772417299</v>
      </c>
      <c r="AK11" s="90">
        <f t="shared" si="21"/>
        <v>19.688466928649081</v>
      </c>
      <c r="AL11" s="90">
        <f t="shared" si="22"/>
        <v>6.4562159799350534</v>
      </c>
      <c r="AM11" s="90">
        <f t="shared" si="23"/>
        <v>6.5742663291964032</v>
      </c>
      <c r="AN11" s="90">
        <f t="shared" si="24"/>
        <v>2.9271782733073621</v>
      </c>
      <c r="AO11" s="90">
        <f t="shared" si="25"/>
        <v>0.32512999218339966</v>
      </c>
      <c r="AP11" s="90">
        <f t="shared" si="26"/>
        <v>2.4997895148220484</v>
      </c>
      <c r="AQ11" s="91">
        <f t="shared" si="27"/>
        <v>2.667621441320478</v>
      </c>
      <c r="AR11" s="3">
        <f t="shared" si="28"/>
        <v>0.1678319264984296</v>
      </c>
    </row>
    <row r="12" spans="1:114" x14ac:dyDescent="0.2">
      <c r="A12" s="23" t="s">
        <v>19</v>
      </c>
      <c r="B12" s="24">
        <v>10</v>
      </c>
      <c r="C12" s="32">
        <v>35</v>
      </c>
      <c r="D12" s="24">
        <v>22.5</v>
      </c>
      <c r="E12" s="33" t="s">
        <v>13</v>
      </c>
      <c r="F12" s="33" t="s">
        <v>89</v>
      </c>
      <c r="G12" s="80">
        <f t="shared" si="0"/>
        <v>5.5122812156341547</v>
      </c>
      <c r="H12" s="80">
        <f t="shared" si="12"/>
        <v>7.0557199560117185</v>
      </c>
      <c r="I12" s="81">
        <f t="shared" si="1"/>
        <v>13.829211113782968</v>
      </c>
      <c r="J12" s="77">
        <v>0.12433854083171436</v>
      </c>
      <c r="K12" s="26">
        <v>6</v>
      </c>
      <c r="L12" s="22">
        <v>11.5</v>
      </c>
      <c r="M12" s="6">
        <v>21</v>
      </c>
      <c r="N12" s="77">
        <v>32.68</v>
      </c>
      <c r="O12" s="77">
        <v>37.32</v>
      </c>
      <c r="P12" s="89">
        <f t="shared" si="2"/>
        <v>0.31958238992228766</v>
      </c>
      <c r="Q12" s="89">
        <f t="shared" si="13"/>
        <v>32.791867458915682</v>
      </c>
      <c r="R12" s="89">
        <f t="shared" si="14"/>
        <v>5.7045479627149849</v>
      </c>
      <c r="S12" s="89">
        <f t="shared" si="3"/>
        <v>18.708286933869708</v>
      </c>
      <c r="T12" s="89">
        <f t="shared" si="15"/>
        <v>1.0672232011449381</v>
      </c>
      <c r="U12" s="89">
        <f t="shared" si="16"/>
        <v>4.5636383701719879E-2</v>
      </c>
      <c r="V12" s="89">
        <f t="shared" si="4"/>
        <v>1.2402632735176848</v>
      </c>
      <c r="W12" s="89">
        <f t="shared" si="5"/>
        <v>22.5</v>
      </c>
      <c r="X12" s="89"/>
      <c r="Y12" s="89">
        <f t="shared" si="6"/>
        <v>0.66980847724618642</v>
      </c>
      <c r="Z12" s="89">
        <f t="shared" si="7"/>
        <v>1.8107180697891834</v>
      </c>
      <c r="AA12" s="89">
        <f t="shared" si="17"/>
        <v>0.86</v>
      </c>
      <c r="AB12" s="89">
        <f t="shared" si="17"/>
        <v>2.3199999999999998</v>
      </c>
      <c r="AC12" s="89">
        <f t="shared" si="8"/>
        <v>9.14</v>
      </c>
      <c r="AD12" s="89">
        <f t="shared" si="9"/>
        <v>10.86</v>
      </c>
      <c r="AE12" s="89">
        <f t="shared" si="10"/>
        <v>32.68</v>
      </c>
      <c r="AF12" s="89">
        <f t="shared" si="11"/>
        <v>37.32</v>
      </c>
      <c r="AG12" s="90"/>
      <c r="AH12" s="90">
        <f t="shared" si="18"/>
        <v>10</v>
      </c>
      <c r="AI12" s="90">
        <f t="shared" si="19"/>
        <v>35</v>
      </c>
      <c r="AJ12" s="90">
        <f t="shared" si="20"/>
        <v>2.9289665772417299</v>
      </c>
      <c r="AK12" s="90">
        <f t="shared" si="21"/>
        <v>19.688466928649081</v>
      </c>
      <c r="AL12" s="90">
        <f t="shared" si="22"/>
        <v>6.4562159799350534</v>
      </c>
      <c r="AM12" s="90">
        <f t="shared" si="23"/>
        <v>6.5742663291964032</v>
      </c>
      <c r="AN12" s="90">
        <f t="shared" si="24"/>
        <v>2.9271782733073621</v>
      </c>
      <c r="AO12" s="90">
        <f t="shared" si="25"/>
        <v>0.32512999218339966</v>
      </c>
      <c r="AP12" s="90">
        <f t="shared" si="26"/>
        <v>2.4997895148220484</v>
      </c>
      <c r="AQ12" s="91">
        <f t="shared" si="27"/>
        <v>2.667621441320478</v>
      </c>
      <c r="AR12" s="2">
        <f t="shared" si="28"/>
        <v>0.1678319264984296</v>
      </c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x14ac:dyDescent="0.2">
      <c r="A13" s="23" t="s">
        <v>20</v>
      </c>
      <c r="B13" s="24">
        <v>3.4</v>
      </c>
      <c r="C13" s="24">
        <v>18.8</v>
      </c>
      <c r="D13" s="24">
        <v>11.1</v>
      </c>
      <c r="E13" s="29" t="s">
        <v>21</v>
      </c>
      <c r="F13" s="29"/>
      <c r="G13" s="80">
        <f t="shared" si="0"/>
        <v>6.3704246375915048</v>
      </c>
      <c r="H13" s="80">
        <f t="shared" si="12"/>
        <v>8.1541435361171271</v>
      </c>
      <c r="I13" s="81">
        <f t="shared" si="1"/>
        <v>15.982121330789569</v>
      </c>
      <c r="J13" s="77">
        <v>7.2601765601043589E-2</v>
      </c>
      <c r="K13" s="26"/>
      <c r="L13" s="22">
        <v>13</v>
      </c>
      <c r="M13" s="6">
        <v>22</v>
      </c>
      <c r="N13" s="77">
        <v>17.36</v>
      </c>
      <c r="O13" s="77">
        <v>20.240000000000002</v>
      </c>
      <c r="P13" s="89">
        <f t="shared" si="2"/>
        <v>0.43624526485045617</v>
      </c>
      <c r="Q13" s="89">
        <f t="shared" si="13"/>
        <v>45.784761635856803</v>
      </c>
      <c r="R13" s="89">
        <f t="shared" si="14"/>
        <v>6.7479449935411298</v>
      </c>
      <c r="S13" s="89">
        <f t="shared" si="3"/>
        <v>7.9949984365226738</v>
      </c>
      <c r="T13" s="89">
        <f t="shared" si="15"/>
        <v>0.53949809673102334</v>
      </c>
      <c r="U13" s="89">
        <f t="shared" si="16"/>
        <v>5.3983559948329034E-2</v>
      </c>
      <c r="V13" s="89">
        <f t="shared" si="4"/>
        <v>0.70711713477265703</v>
      </c>
      <c r="W13" s="89">
        <f t="shared" si="5"/>
        <v>11.1</v>
      </c>
      <c r="X13" s="89"/>
      <c r="Y13" s="89">
        <f t="shared" si="6"/>
        <v>0.29144372317052336</v>
      </c>
      <c r="Z13" s="89">
        <f t="shared" si="7"/>
        <v>1.1227905463747907</v>
      </c>
      <c r="AA13" s="89">
        <f t="shared" si="17"/>
        <v>0.37</v>
      </c>
      <c r="AB13" s="89">
        <f t="shared" si="17"/>
        <v>1.44</v>
      </c>
      <c r="AC13" s="89">
        <f t="shared" si="8"/>
        <v>3.03</v>
      </c>
      <c r="AD13" s="89">
        <f t="shared" si="9"/>
        <v>3.77</v>
      </c>
      <c r="AE13" s="89">
        <f t="shared" si="10"/>
        <v>17.36</v>
      </c>
      <c r="AF13" s="89">
        <f t="shared" si="11"/>
        <v>20.240000000000002</v>
      </c>
      <c r="AG13" s="90"/>
      <c r="AH13" s="90">
        <f t="shared" si="18"/>
        <v>3.4</v>
      </c>
      <c r="AI13" s="90">
        <f t="shared" si="19"/>
        <v>18.8</v>
      </c>
      <c r="AJ13" s="90">
        <f t="shared" si="20"/>
        <v>2.0788161507290095</v>
      </c>
      <c r="AK13" s="90">
        <f t="shared" si="21"/>
        <v>8.7931333546324524</v>
      </c>
      <c r="AL13" s="90">
        <f t="shared" si="22"/>
        <v>4.0259151467414869</v>
      </c>
      <c r="AM13" s="90">
        <f t="shared" si="23"/>
        <v>4.0875429552546132</v>
      </c>
      <c r="AN13" s="90">
        <f t="shared" si="24"/>
        <v>2.0761501729786453</v>
      </c>
      <c r="AO13" s="90">
        <f t="shared" si="25"/>
        <v>0.44231423965906008</v>
      </c>
      <c r="AP13" s="90">
        <f t="shared" si="26"/>
        <v>2.4997895148220373</v>
      </c>
      <c r="AQ13" s="91">
        <f t="shared" si="27"/>
        <v>2.624249582922622</v>
      </c>
      <c r="AR13" s="2">
        <f t="shared" si="28"/>
        <v>0.12446006810058474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x14ac:dyDescent="0.2">
      <c r="A14" s="23" t="s">
        <v>127</v>
      </c>
      <c r="B14" s="39">
        <v>6</v>
      </c>
      <c r="C14" s="24">
        <v>40</v>
      </c>
      <c r="D14" s="24">
        <v>23</v>
      </c>
      <c r="E14" s="74" t="s">
        <v>128</v>
      </c>
      <c r="F14" s="25"/>
      <c r="G14" s="80">
        <f t="shared" si="0"/>
        <v>6.6832240813543349</v>
      </c>
      <c r="H14" s="80">
        <f t="shared" si="12"/>
        <v>8.5545268241335481</v>
      </c>
      <c r="I14" s="81">
        <f t="shared" si="1"/>
        <v>16.766872575301754</v>
      </c>
      <c r="J14" s="77">
        <v>5.8747412286974665E-2</v>
      </c>
      <c r="K14" s="26"/>
      <c r="L14" s="22">
        <v>16</v>
      </c>
      <c r="M14" s="6">
        <v>24</v>
      </c>
      <c r="N14" s="77">
        <v>36.79</v>
      </c>
      <c r="O14" s="77">
        <v>43.21</v>
      </c>
      <c r="P14" s="89">
        <f t="shared" si="2"/>
        <v>0.48395917981782688</v>
      </c>
      <c r="Q14" s="89">
        <f t="shared" si="13"/>
        <v>51.372958387566328</v>
      </c>
      <c r="R14" s="89">
        <f t="shared" si="14"/>
        <v>7.1500320550027139</v>
      </c>
      <c r="S14" s="89">
        <f t="shared" si="3"/>
        <v>15.491933384829668</v>
      </c>
      <c r="T14" s="89">
        <f t="shared" si="15"/>
        <v>1.1076782029549883</v>
      </c>
      <c r="U14" s="89">
        <f t="shared" si="16"/>
        <v>5.7200256440021718E-2</v>
      </c>
      <c r="V14" s="89">
        <f t="shared" si="4"/>
        <v>1.5371415387114971</v>
      </c>
      <c r="W14" s="89">
        <f t="shared" si="5"/>
        <v>23</v>
      </c>
      <c r="X14" s="89"/>
      <c r="Y14" s="89">
        <f t="shared" si="6"/>
        <v>0.56473717923112798</v>
      </c>
      <c r="Z14" s="89">
        <f t="shared" si="7"/>
        <v>2.5095458981918664</v>
      </c>
      <c r="AA14" s="89">
        <f t="shared" si="17"/>
        <v>0.72</v>
      </c>
      <c r="AB14" s="89">
        <f t="shared" si="17"/>
        <v>3.21</v>
      </c>
      <c r="AC14" s="89">
        <f t="shared" si="8"/>
        <v>5.28</v>
      </c>
      <c r="AD14" s="89">
        <f t="shared" si="9"/>
        <v>6.72</v>
      </c>
      <c r="AE14" s="89">
        <f t="shared" si="10"/>
        <v>36.79</v>
      </c>
      <c r="AF14" s="89">
        <f t="shared" si="11"/>
        <v>43.21</v>
      </c>
      <c r="AG14" s="90"/>
      <c r="AH14" s="90">
        <f t="shared" si="18"/>
        <v>6</v>
      </c>
      <c r="AI14" s="90">
        <f t="shared" si="19"/>
        <v>40</v>
      </c>
      <c r="AJ14" s="90">
        <f t="shared" si="20"/>
        <v>2.7403194616709956</v>
      </c>
      <c r="AK14" s="90">
        <f t="shared" si="21"/>
        <v>17.41666846683874</v>
      </c>
      <c r="AL14" s="90">
        <f t="shared" si="22"/>
        <v>8.9474578439694525</v>
      </c>
      <c r="AM14" s="90">
        <f t="shared" si="23"/>
        <v>9.0785354534551903</v>
      </c>
      <c r="AN14" s="90">
        <f t="shared" si="24"/>
        <v>2.7372475140180539</v>
      </c>
      <c r="AO14" s="90">
        <f t="shared" si="25"/>
        <v>0.49026562497877352</v>
      </c>
      <c r="AP14" s="90">
        <f t="shared" si="26"/>
        <v>2.4997895148220484</v>
      </c>
      <c r="AQ14" s="91">
        <f t="shared" si="27"/>
        <v>2.6125877793775731</v>
      </c>
      <c r="AR14" s="2">
        <f t="shared" si="28"/>
        <v>0.11279826455552477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2" customHeight="1" x14ac:dyDescent="0.2">
      <c r="A15" s="23" t="s">
        <v>22</v>
      </c>
      <c r="B15" s="24">
        <v>2.2000000000000002</v>
      </c>
      <c r="C15" s="34">
        <v>2.65</v>
      </c>
      <c r="D15" s="24">
        <v>2.4249999999999998</v>
      </c>
      <c r="E15" s="35" t="s">
        <v>23</v>
      </c>
      <c r="F15" s="35"/>
      <c r="G15" s="80">
        <f t="shared" si="0"/>
        <v>2.119533405170122</v>
      </c>
      <c r="H15" s="80">
        <f t="shared" si="12"/>
        <v>2.7130027586177561</v>
      </c>
      <c r="I15" s="81">
        <f t="shared" si="1"/>
        <v>5.3174854068908015</v>
      </c>
      <c r="J15" s="109">
        <v>1.1369629052282115</v>
      </c>
      <c r="K15" s="26">
        <v>3</v>
      </c>
      <c r="L15" s="22">
        <v>6</v>
      </c>
      <c r="M15" s="6">
        <v>10</v>
      </c>
      <c r="N15" s="77">
        <v>2.58</v>
      </c>
      <c r="O15" s="77">
        <v>2.7199999999999998</v>
      </c>
      <c r="P15" s="89">
        <f t="shared" si="2"/>
        <v>4.7475071335168498E-2</v>
      </c>
      <c r="Q15" s="89">
        <f t="shared" si="13"/>
        <v>4.7501834707404766</v>
      </c>
      <c r="R15" s="89">
        <f t="shared" si="14"/>
        <v>2.1213635875871155</v>
      </c>
      <c r="S15" s="89">
        <f t="shared" si="3"/>
        <v>2.414539293529927</v>
      </c>
      <c r="T15" s="89">
        <f t="shared" si="15"/>
        <v>5.122115738092705E-2</v>
      </c>
      <c r="U15" s="89">
        <f t="shared" si="16"/>
        <v>1.6970908700696924E-2</v>
      </c>
      <c r="V15" s="89">
        <f t="shared" si="4"/>
        <v>5.1398685075375448E-2</v>
      </c>
      <c r="W15" s="89">
        <f t="shared" si="5"/>
        <v>2.4249999999999998</v>
      </c>
      <c r="X15" s="89"/>
      <c r="Y15" s="89">
        <f t="shared" si="6"/>
        <v>4.7580230617718648E-2</v>
      </c>
      <c r="Z15" s="89">
        <f t="shared" si="7"/>
        <v>5.5217139533032256E-2</v>
      </c>
      <c r="AA15" s="89">
        <f t="shared" si="17"/>
        <v>0.06</v>
      </c>
      <c r="AB15" s="89">
        <f t="shared" si="17"/>
        <v>7.0000000000000007E-2</v>
      </c>
      <c r="AC15" s="89">
        <f t="shared" si="8"/>
        <v>2.14</v>
      </c>
      <c r="AD15" s="89">
        <f t="shared" si="9"/>
        <v>2.2600000000000002</v>
      </c>
      <c r="AE15" s="89">
        <f t="shared" si="10"/>
        <v>2.58</v>
      </c>
      <c r="AF15" s="89">
        <f t="shared" si="11"/>
        <v>2.7199999999999998</v>
      </c>
      <c r="AG15" s="90"/>
      <c r="AH15" s="90">
        <f t="shared" si="18"/>
        <v>2.2000000000000002</v>
      </c>
      <c r="AI15" s="90">
        <f t="shared" si="19"/>
        <v>2.65</v>
      </c>
      <c r="AJ15" s="90">
        <f t="shared" si="20"/>
        <v>0.88150850018120053</v>
      </c>
      <c r="AK15" s="90">
        <f t="shared" si="21"/>
        <v>2.4172618711410481</v>
      </c>
      <c r="AL15" s="90">
        <f t="shared" si="22"/>
        <v>0.11482437384745403</v>
      </c>
      <c r="AM15" s="90">
        <f t="shared" si="23"/>
        <v>0.12580326568470912</v>
      </c>
      <c r="AN15" s="90">
        <f t="shared" si="24"/>
        <v>0.88128299847527691</v>
      </c>
      <c r="AO15" s="90">
        <f t="shared" si="25"/>
        <v>5.2008516707619037E-2</v>
      </c>
      <c r="AP15" s="90">
        <f t="shared" si="26"/>
        <v>2.4997895148220484</v>
      </c>
      <c r="AQ15" s="91">
        <f t="shared" si="27"/>
        <v>3.6447477821634822</v>
      </c>
      <c r="AR15" s="2">
        <f t="shared" si="28"/>
        <v>1.1449582673414338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x14ac:dyDescent="0.2">
      <c r="A16" s="23" t="s">
        <v>24</v>
      </c>
      <c r="B16" s="24">
        <v>1.1499999999999999</v>
      </c>
      <c r="C16" s="24">
        <v>1.45</v>
      </c>
      <c r="D16" s="24">
        <v>1.2999999999999998</v>
      </c>
      <c r="E16" s="25" t="s">
        <v>23</v>
      </c>
      <c r="F16" s="25"/>
      <c r="G16" s="80">
        <f t="shared" si="0"/>
        <v>2.3776764913873318</v>
      </c>
      <c r="H16" s="80">
        <f t="shared" si="12"/>
        <v>3.0434259089757849</v>
      </c>
      <c r="I16" s="81">
        <f t="shared" si="1"/>
        <v>5.9651147815925381</v>
      </c>
      <c r="J16" s="108">
        <v>0.91160534395775539</v>
      </c>
      <c r="K16" s="26">
        <v>5</v>
      </c>
      <c r="L16" s="22">
        <v>7.5</v>
      </c>
      <c r="M16" s="6">
        <v>15</v>
      </c>
      <c r="N16" s="77">
        <v>1.41</v>
      </c>
      <c r="O16" s="77">
        <v>1.49</v>
      </c>
      <c r="P16" s="89">
        <f t="shared" si="2"/>
        <v>5.9133064810541938E-2</v>
      </c>
      <c r="Q16" s="89">
        <f t="shared" si="13"/>
        <v>5.918479542077816</v>
      </c>
      <c r="R16" s="89">
        <f t="shared" si="14"/>
        <v>2.3808568923977385</v>
      </c>
      <c r="S16" s="89">
        <f t="shared" si="3"/>
        <v>1.2913171570144957</v>
      </c>
      <c r="T16" s="89">
        <f t="shared" si="15"/>
        <v>3.0744413535494151E-2</v>
      </c>
      <c r="U16" s="89">
        <f t="shared" si="16"/>
        <v>1.904685513918191E-2</v>
      </c>
      <c r="V16" s="89">
        <f t="shared" si="4"/>
        <v>3.090979438803531E-2</v>
      </c>
      <c r="W16" s="89">
        <f t="shared" si="5"/>
        <v>1.2999999999999998</v>
      </c>
      <c r="X16" s="89"/>
      <c r="Y16" s="89">
        <f t="shared" si="6"/>
        <v>2.8052766117158026E-2</v>
      </c>
      <c r="Z16" s="89">
        <f t="shared" si="7"/>
        <v>3.37668226589126E-2</v>
      </c>
      <c r="AA16" s="89">
        <f t="shared" si="17"/>
        <v>0.04</v>
      </c>
      <c r="AB16" s="89">
        <f t="shared" si="17"/>
        <v>0.04</v>
      </c>
      <c r="AC16" s="89">
        <f t="shared" si="8"/>
        <v>1.1099999999999999</v>
      </c>
      <c r="AD16" s="89">
        <f t="shared" si="9"/>
        <v>1.19</v>
      </c>
      <c r="AE16" s="89">
        <f t="shared" si="10"/>
        <v>1.41</v>
      </c>
      <c r="AF16" s="89">
        <f t="shared" si="11"/>
        <v>1.49</v>
      </c>
      <c r="AG16" s="90"/>
      <c r="AH16" s="90">
        <f t="shared" si="18"/>
        <v>1.1499999999999999</v>
      </c>
      <c r="AI16" s="90">
        <f t="shared" si="19"/>
        <v>1.45</v>
      </c>
      <c r="AJ16" s="90">
        <f t="shared" si="20"/>
        <v>0.25566274940382083</v>
      </c>
      <c r="AK16" s="90">
        <f t="shared" si="21"/>
        <v>1.293576818636994</v>
      </c>
      <c r="AL16" s="90">
        <f t="shared" si="22"/>
        <v>7.6560079372091541E-2</v>
      </c>
      <c r="AM16" s="90">
        <f t="shared" si="23"/>
        <v>8.2564284909224378E-2</v>
      </c>
      <c r="AN16" s="90">
        <f t="shared" si="24"/>
        <v>0.25537834542933963</v>
      </c>
      <c r="AO16" s="90">
        <f t="shared" si="25"/>
        <v>6.3761487614783785E-2</v>
      </c>
      <c r="AP16" s="90">
        <f t="shared" si="26"/>
        <v>2.4997895148220484</v>
      </c>
      <c r="AQ16" s="91">
        <f t="shared" si="27"/>
        <v>3.4213478100556638</v>
      </c>
      <c r="AR16" s="2">
        <f t="shared" si="28"/>
        <v>0.92155829523361543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1:114" x14ac:dyDescent="0.2">
      <c r="A17" s="23" t="s">
        <v>25</v>
      </c>
      <c r="B17" s="24">
        <v>4</v>
      </c>
      <c r="C17" s="24">
        <v>10</v>
      </c>
      <c r="D17" s="24">
        <v>7</v>
      </c>
      <c r="E17" s="25" t="s">
        <v>26</v>
      </c>
      <c r="F17" s="36"/>
      <c r="G17" s="80">
        <f t="shared" si="0"/>
        <v>4.748835668479308</v>
      </c>
      <c r="H17" s="80">
        <f t="shared" si="12"/>
        <v>6.0785096556535141</v>
      </c>
      <c r="I17" s="81">
        <f t="shared" si="1"/>
        <v>11.913878925080887</v>
      </c>
      <c r="J17" s="77">
        <v>0.1942328508895419</v>
      </c>
      <c r="K17" s="26">
        <v>7</v>
      </c>
      <c r="L17" s="22">
        <v>12</v>
      </c>
      <c r="M17" s="6">
        <v>20</v>
      </c>
      <c r="N17" s="77">
        <v>9.43</v>
      </c>
      <c r="O17" s="77">
        <v>10.57</v>
      </c>
      <c r="P17" s="89">
        <f t="shared" si="2"/>
        <v>0.23374763568218249</v>
      </c>
      <c r="Q17" s="89">
        <f t="shared" si="13"/>
        <v>23.697715285232363</v>
      </c>
      <c r="R17" s="89">
        <f t="shared" si="14"/>
        <v>4.8422840979472035</v>
      </c>
      <c r="S17" s="89">
        <f t="shared" si="3"/>
        <v>6.324555320336759</v>
      </c>
      <c r="T17" s="89">
        <f t="shared" si="15"/>
        <v>0.30625293654254071</v>
      </c>
      <c r="U17" s="89">
        <f t="shared" si="16"/>
        <v>3.8738272783577631E-2</v>
      </c>
      <c r="V17" s="89">
        <f t="shared" si="4"/>
        <v>0.33241849679355157</v>
      </c>
      <c r="W17" s="89">
        <f t="shared" si="5"/>
        <v>7</v>
      </c>
      <c r="X17" s="89"/>
      <c r="Y17" s="89">
        <f t="shared" si="6"/>
        <v>0.21620367844281868</v>
      </c>
      <c r="Z17" s="89">
        <f t="shared" si="7"/>
        <v>0.44863331514428445</v>
      </c>
      <c r="AA17" s="89">
        <f t="shared" si="17"/>
        <v>0.28000000000000003</v>
      </c>
      <c r="AB17" s="89">
        <f t="shared" si="17"/>
        <v>0.56999999999999995</v>
      </c>
      <c r="AC17" s="89">
        <f t="shared" si="8"/>
        <v>3.7199999999999998</v>
      </c>
      <c r="AD17" s="89">
        <f t="shared" si="9"/>
        <v>4.28</v>
      </c>
      <c r="AE17" s="89">
        <f t="shared" si="10"/>
        <v>9.43</v>
      </c>
      <c r="AF17" s="89">
        <f t="shared" si="11"/>
        <v>10.57</v>
      </c>
      <c r="AG17" s="90"/>
      <c r="AH17" s="90">
        <f t="shared" si="18"/>
        <v>4</v>
      </c>
      <c r="AI17" s="90">
        <f t="shared" si="19"/>
        <v>10</v>
      </c>
      <c r="AJ17" s="90">
        <f t="shared" si="20"/>
        <v>1.8444397270569683</v>
      </c>
      <c r="AK17" s="90">
        <f t="shared" si="21"/>
        <v>6.4997174430093301</v>
      </c>
      <c r="AL17" s="90">
        <f t="shared" si="22"/>
        <v>1.5402845339889362</v>
      </c>
      <c r="AM17" s="90">
        <f t="shared" si="23"/>
        <v>1.5757469665704575</v>
      </c>
      <c r="AN17" s="90">
        <f t="shared" si="24"/>
        <v>1.8432029676554558</v>
      </c>
      <c r="AO17" s="90">
        <f t="shared" si="25"/>
        <v>0.23898007446236</v>
      </c>
      <c r="AP17" s="90">
        <f t="shared" si="26"/>
        <v>2.4997895148220484</v>
      </c>
      <c r="AQ17" s="91">
        <f t="shared" si="27"/>
        <v>2.7286449599694618</v>
      </c>
      <c r="AR17" s="2">
        <f t="shared" si="28"/>
        <v>0.22885544514741341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x14ac:dyDescent="0.2">
      <c r="A18" s="23" t="s">
        <v>27</v>
      </c>
      <c r="B18" s="24">
        <v>0.75</v>
      </c>
      <c r="C18" s="24">
        <v>5</v>
      </c>
      <c r="D18" s="24">
        <v>2.875</v>
      </c>
      <c r="E18" s="29" t="s">
        <v>17</v>
      </c>
      <c r="F18" s="25"/>
      <c r="G18" s="80">
        <f t="shared" si="0"/>
        <v>6.6832240813543349</v>
      </c>
      <c r="H18" s="80">
        <f t="shared" si="12"/>
        <v>8.5545268241335481</v>
      </c>
      <c r="I18" s="81">
        <f t="shared" si="1"/>
        <v>16.766872575301754</v>
      </c>
      <c r="J18" s="77">
        <v>5.8747412286974665E-2</v>
      </c>
      <c r="K18" s="26"/>
      <c r="L18" s="22">
        <v>14</v>
      </c>
      <c r="M18" s="6">
        <v>24</v>
      </c>
      <c r="N18" s="77">
        <v>4.5999999999999996</v>
      </c>
      <c r="O18" s="77">
        <v>5.4</v>
      </c>
      <c r="P18" s="89">
        <f t="shared" si="2"/>
        <v>0.48395917981782688</v>
      </c>
      <c r="Q18" s="89">
        <f t="shared" si="13"/>
        <v>51.372958387566328</v>
      </c>
      <c r="R18" s="89">
        <f t="shared" si="14"/>
        <v>7.1500320550027139</v>
      </c>
      <c r="S18" s="89">
        <f t="shared" si="3"/>
        <v>1.9364916731037085</v>
      </c>
      <c r="T18" s="89">
        <f t="shared" si="15"/>
        <v>0.13845977536937354</v>
      </c>
      <c r="U18" s="89">
        <f t="shared" si="16"/>
        <v>5.7200256440021718E-2</v>
      </c>
      <c r="V18" s="89">
        <f t="shared" si="4"/>
        <v>0.19214269233893713</v>
      </c>
      <c r="W18" s="89">
        <f t="shared" si="5"/>
        <v>2.875</v>
      </c>
      <c r="X18" s="89"/>
      <c r="Y18" s="89">
        <f t="shared" si="6"/>
        <v>7.0592147403890998E-2</v>
      </c>
      <c r="Z18" s="89">
        <f t="shared" si="7"/>
        <v>0.31369323727398329</v>
      </c>
      <c r="AA18" s="89">
        <f t="shared" si="17"/>
        <v>0.09</v>
      </c>
      <c r="AB18" s="89">
        <f t="shared" si="17"/>
        <v>0.4</v>
      </c>
      <c r="AC18" s="89">
        <f t="shared" si="8"/>
        <v>0.66</v>
      </c>
      <c r="AD18" s="89">
        <f t="shared" si="9"/>
        <v>0.84</v>
      </c>
      <c r="AE18" s="89">
        <f t="shared" si="10"/>
        <v>4.5999999999999996</v>
      </c>
      <c r="AF18" s="89">
        <f t="shared" si="11"/>
        <v>5.4</v>
      </c>
      <c r="AG18" s="90"/>
      <c r="AH18" s="90">
        <f t="shared" si="18"/>
        <v>0.75</v>
      </c>
      <c r="AI18" s="90">
        <f t="shared" si="19"/>
        <v>5</v>
      </c>
      <c r="AJ18" s="90">
        <f t="shared" si="20"/>
        <v>0.66087791999115963</v>
      </c>
      <c r="AK18" s="90">
        <f t="shared" si="21"/>
        <v>2.1770835583548425</v>
      </c>
      <c r="AL18" s="90">
        <f t="shared" si="22"/>
        <v>1.1184322304961816</v>
      </c>
      <c r="AM18" s="90">
        <f t="shared" si="23"/>
        <v>1.1348169316818988</v>
      </c>
      <c r="AN18" s="90">
        <f t="shared" si="24"/>
        <v>0.6578059723382178</v>
      </c>
      <c r="AO18" s="90">
        <f t="shared" si="25"/>
        <v>0.49026562497877352</v>
      </c>
      <c r="AP18" s="90">
        <f t="shared" si="26"/>
        <v>2.4997895148220484</v>
      </c>
      <c r="AQ18" s="91">
        <f t="shared" si="27"/>
        <v>2.6125877793775731</v>
      </c>
      <c r="AR18" s="2">
        <f t="shared" si="28"/>
        <v>0.11279826455552477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</row>
    <row r="19" spans="1:114" x14ac:dyDescent="0.2">
      <c r="A19" s="23" t="s">
        <v>28</v>
      </c>
      <c r="B19" s="24">
        <v>95</v>
      </c>
      <c r="C19" s="24">
        <v>106</v>
      </c>
      <c r="D19" s="24">
        <v>100.5</v>
      </c>
      <c r="E19" s="25" t="s">
        <v>23</v>
      </c>
      <c r="F19" s="25"/>
      <c r="G19" s="80">
        <f t="shared" si="0"/>
        <v>1.5949841429424363</v>
      </c>
      <c r="H19" s="80">
        <f t="shared" si="12"/>
        <v>2.0415797029663185</v>
      </c>
      <c r="I19" s="81">
        <f t="shared" si="1"/>
        <v>4.0014962178139841</v>
      </c>
      <c r="J19" s="109">
        <v>1.896031606571924</v>
      </c>
      <c r="K19" s="26">
        <v>2.5</v>
      </c>
      <c r="L19" s="22">
        <v>4.5</v>
      </c>
      <c r="M19" s="6">
        <v>8</v>
      </c>
      <c r="N19" s="77">
        <v>103.86</v>
      </c>
      <c r="O19" s="77">
        <v>108.14</v>
      </c>
      <c r="P19" s="89">
        <f t="shared" si="2"/>
        <v>2.7949541457021977E-2</v>
      </c>
      <c r="Q19" s="89">
        <f t="shared" si="13"/>
        <v>2.7955000729265245</v>
      </c>
      <c r="R19" s="89">
        <f t="shared" si="14"/>
        <v>1.5954623382977502</v>
      </c>
      <c r="S19" s="89">
        <f t="shared" si="3"/>
        <v>100.34938963441681</v>
      </c>
      <c r="T19" s="89">
        <f t="shared" si="15"/>
        <v>1.6010367183287866</v>
      </c>
      <c r="U19" s="89">
        <f t="shared" si="16"/>
        <v>1.2763698706382002E-2</v>
      </c>
      <c r="V19" s="89">
        <f t="shared" si="4"/>
        <v>1.6029590636571485</v>
      </c>
      <c r="W19" s="89">
        <f t="shared" si="5"/>
        <v>100.5</v>
      </c>
      <c r="X19" s="89"/>
      <c r="Y19" s="89">
        <f t="shared" si="6"/>
        <v>1.5327587207720474</v>
      </c>
      <c r="Z19" s="89">
        <f t="shared" si="7"/>
        <v>1.6731594065422495</v>
      </c>
      <c r="AA19" s="89">
        <f t="shared" si="17"/>
        <v>1.96</v>
      </c>
      <c r="AB19" s="89">
        <f t="shared" si="17"/>
        <v>2.14</v>
      </c>
      <c r="AC19" s="89">
        <f t="shared" si="8"/>
        <v>93.04</v>
      </c>
      <c r="AD19" s="89">
        <f t="shared" si="9"/>
        <v>96.96</v>
      </c>
      <c r="AE19" s="89">
        <f t="shared" si="10"/>
        <v>103.86</v>
      </c>
      <c r="AF19" s="89">
        <f t="shared" si="11"/>
        <v>108.14</v>
      </c>
      <c r="AG19" s="90"/>
      <c r="AH19" s="90">
        <f t="shared" si="18"/>
        <v>95</v>
      </c>
      <c r="AI19" s="90">
        <f t="shared" si="19"/>
        <v>106</v>
      </c>
      <c r="AJ19" s="90">
        <f t="shared" si="20"/>
        <v>4.6086579928563038</v>
      </c>
      <c r="AK19" s="90">
        <f t="shared" si="21"/>
        <v>100.38859260096406</v>
      </c>
      <c r="AL19" s="90">
        <f t="shared" si="22"/>
        <v>2.8063631793698618</v>
      </c>
      <c r="AM19" s="90">
        <f t="shared" si="23"/>
        <v>3.2318960463300055</v>
      </c>
      <c r="AN19" s="90">
        <f t="shared" si="24"/>
        <v>4.6085306274281477</v>
      </c>
      <c r="AO19" s="90">
        <f t="shared" si="25"/>
        <v>3.2185520408577202E-2</v>
      </c>
      <c r="AP19" s="90">
        <f t="shared" si="26"/>
        <v>2.4997895148220484</v>
      </c>
      <c r="AQ19" s="91">
        <f t="shared" si="27"/>
        <v>4.4004129845120143</v>
      </c>
      <c r="AR19" s="2">
        <f t="shared" si="28"/>
        <v>1.900623469689966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14" x14ac:dyDescent="0.2">
      <c r="A20" s="23" t="s">
        <v>168</v>
      </c>
      <c r="B20" s="34">
        <v>3.9</v>
      </c>
      <c r="C20" s="34">
        <v>5.9</v>
      </c>
      <c r="D20" s="24">
        <v>4.9000000000000004</v>
      </c>
      <c r="E20" s="35" t="s">
        <v>23</v>
      </c>
      <c r="F20" s="35"/>
      <c r="G20" s="80">
        <f t="shared" si="0"/>
        <v>3.2020705323609411</v>
      </c>
      <c r="H20" s="80">
        <f t="shared" si="12"/>
        <v>4.0986502814220049</v>
      </c>
      <c r="I20" s="81">
        <f t="shared" si="1"/>
        <v>8.033354551587129</v>
      </c>
      <c r="J20" s="108">
        <v>0.49619003861239852</v>
      </c>
      <c r="K20" s="26">
        <v>4</v>
      </c>
      <c r="L20" s="22">
        <v>7</v>
      </c>
      <c r="M20" s="6">
        <v>13</v>
      </c>
      <c r="N20" s="77">
        <v>5.67</v>
      </c>
      <c r="O20" s="77">
        <v>6.1300000000000008</v>
      </c>
      <c r="P20" s="89">
        <f t="shared" si="2"/>
        <v>0.10560607086124316</v>
      </c>
      <c r="Q20" s="89">
        <f t="shared" si="13"/>
        <v>10.59012028250071</v>
      </c>
      <c r="R20" s="89">
        <f t="shared" si="14"/>
        <v>3.2156057411474919</v>
      </c>
      <c r="S20" s="89">
        <f t="shared" si="3"/>
        <v>4.7968739820845832</v>
      </c>
      <c r="T20" s="89">
        <f t="shared" si="15"/>
        <v>0.15424855516352218</v>
      </c>
      <c r="U20" s="89">
        <f t="shared" si="16"/>
        <v>2.5724845929179938E-2</v>
      </c>
      <c r="V20" s="89">
        <f t="shared" si="4"/>
        <v>0.15690145608568612</v>
      </c>
      <c r="W20" s="89">
        <f t="shared" si="5"/>
        <v>4.9000000000000004</v>
      </c>
      <c r="X20" s="89"/>
      <c r="Y20" s="89">
        <f t="shared" si="6"/>
        <v>0.1311766101565062</v>
      </c>
      <c r="Z20" s="89">
        <f t="shared" si="7"/>
        <v>0.18262630201486607</v>
      </c>
      <c r="AA20" s="89">
        <f t="shared" si="17"/>
        <v>0.17</v>
      </c>
      <c r="AB20" s="89">
        <f t="shared" si="17"/>
        <v>0.23</v>
      </c>
      <c r="AC20" s="89">
        <f t="shared" si="8"/>
        <v>3.73</v>
      </c>
      <c r="AD20" s="89">
        <f t="shared" si="9"/>
        <v>4.07</v>
      </c>
      <c r="AE20" s="89">
        <f t="shared" si="10"/>
        <v>5.67</v>
      </c>
      <c r="AF20" s="89">
        <f t="shared" si="11"/>
        <v>6.1300000000000008</v>
      </c>
      <c r="AG20" s="90"/>
      <c r="AH20" s="90">
        <f t="shared" si="18"/>
        <v>3.9</v>
      </c>
      <c r="AI20" s="90">
        <f t="shared" si="19"/>
        <v>5.9</v>
      </c>
      <c r="AJ20" s="90">
        <f t="shared" si="20"/>
        <v>1.5679644520236371</v>
      </c>
      <c r="AK20" s="90">
        <f t="shared" si="21"/>
        <v>4.8236976107673462</v>
      </c>
      <c r="AL20" s="90">
        <f t="shared" si="22"/>
        <v>0.51083537904437482</v>
      </c>
      <c r="AM20" s="90">
        <f t="shared" si="23"/>
        <v>0.53438829647103858</v>
      </c>
      <c r="AN20" s="90">
        <f t="shared" si="24"/>
        <v>1.5674415826882246</v>
      </c>
      <c r="AO20" s="90">
        <f t="shared" si="25"/>
        <v>0.11044628048773074</v>
      </c>
      <c r="AP20" s="90">
        <f t="shared" si="26"/>
        <v>2.4997895148220373</v>
      </c>
      <c r="AQ20" s="91">
        <f t="shared" si="27"/>
        <v>3.0133246805559288</v>
      </c>
      <c r="AR20" s="2">
        <f t="shared" si="28"/>
        <v>0.51353516573389157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</row>
    <row r="21" spans="1:114" x14ac:dyDescent="0.2">
      <c r="A21" s="23" t="s">
        <v>29</v>
      </c>
      <c r="B21" s="24">
        <v>3.93</v>
      </c>
      <c r="C21" s="24">
        <v>10.8</v>
      </c>
      <c r="D21" s="24">
        <v>7.3650000000000002</v>
      </c>
      <c r="E21" s="36" t="s">
        <v>13</v>
      </c>
      <c r="F21" s="25" t="s">
        <v>89</v>
      </c>
      <c r="G21" s="80">
        <f t="shared" si="0"/>
        <v>4.9787419860054731</v>
      </c>
      <c r="H21" s="80">
        <f t="shared" si="12"/>
        <v>6.3727897420870061</v>
      </c>
      <c r="I21" s="81">
        <f t="shared" si="1"/>
        <v>12.490667894490532</v>
      </c>
      <c r="J21" s="77">
        <v>0.17006941212983628</v>
      </c>
      <c r="K21" s="26">
        <v>6</v>
      </c>
      <c r="L21" s="22"/>
      <c r="N21" s="77">
        <v>10.15</v>
      </c>
      <c r="O21" s="77">
        <v>11.450000000000001</v>
      </c>
      <c r="P21" s="89">
        <f t="shared" si="2"/>
        <v>0.25788436434923578</v>
      </c>
      <c r="Q21" s="89">
        <f t="shared" si="13"/>
        <v>26.223197412463456</v>
      </c>
      <c r="R21" s="89">
        <f t="shared" si="14"/>
        <v>5.096390625968878</v>
      </c>
      <c r="S21" s="89">
        <f t="shared" si="3"/>
        <v>6.5149059855073892</v>
      </c>
      <c r="T21" s="89">
        <f t="shared" si="15"/>
        <v>0.33202505793608394</v>
      </c>
      <c r="U21" s="89">
        <f t="shared" si="16"/>
        <v>4.0771125007751027E-2</v>
      </c>
      <c r="V21" s="89">
        <f t="shared" si="4"/>
        <v>0.3666843472693031</v>
      </c>
      <c r="W21" s="89">
        <f t="shared" si="5"/>
        <v>7.3650000000000002</v>
      </c>
      <c r="X21" s="89"/>
      <c r="Y21" s="89">
        <f t="shared" si="6"/>
        <v>0.22663553286767835</v>
      </c>
      <c r="Z21" s="89">
        <f t="shared" si="7"/>
        <v>0.50673316167092786</v>
      </c>
      <c r="AA21" s="89">
        <f t="shared" si="17"/>
        <v>0.28999999999999998</v>
      </c>
      <c r="AB21" s="89">
        <f t="shared" si="17"/>
        <v>0.65</v>
      </c>
      <c r="AC21" s="89">
        <f t="shared" si="8"/>
        <v>3.64</v>
      </c>
      <c r="AD21" s="89">
        <f t="shared" si="9"/>
        <v>4.22</v>
      </c>
      <c r="AE21" s="89">
        <f t="shared" si="10"/>
        <v>10.15</v>
      </c>
      <c r="AF21" s="89">
        <f t="shared" si="11"/>
        <v>11.450000000000001</v>
      </c>
      <c r="AG21" s="90"/>
      <c r="AH21" s="90">
        <f t="shared" si="18"/>
        <v>3.93</v>
      </c>
      <c r="AI21" s="90">
        <f t="shared" si="19"/>
        <v>10.8</v>
      </c>
      <c r="AJ21" s="90">
        <f t="shared" si="20"/>
        <v>1.8740927800056719</v>
      </c>
      <c r="AK21" s="90">
        <f t="shared" si="21"/>
        <v>6.7351828094494364</v>
      </c>
      <c r="AL21" s="90">
        <f t="shared" si="22"/>
        <v>1.7661802842122281</v>
      </c>
      <c r="AM21" s="90">
        <f t="shared" si="23"/>
        <v>1.8038431769065464</v>
      </c>
      <c r="AN21" s="90">
        <f t="shared" si="24"/>
        <v>1.8727080280977224</v>
      </c>
      <c r="AO21" s="90">
        <f t="shared" si="25"/>
        <v>0.26319925758198554</v>
      </c>
      <c r="AP21" s="90">
        <f t="shared" si="26"/>
        <v>2.4997895148220484</v>
      </c>
      <c r="AQ21" s="91">
        <f t="shared" si="27"/>
        <v>2.7072038492616746</v>
      </c>
      <c r="AR21" s="2">
        <f t="shared" si="28"/>
        <v>0.2074143344396262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</row>
    <row r="22" spans="1:114" x14ac:dyDescent="0.2">
      <c r="A22" s="23" t="s">
        <v>30</v>
      </c>
      <c r="B22" s="24">
        <v>138</v>
      </c>
      <c r="C22" s="24">
        <v>690</v>
      </c>
      <c r="D22" s="24">
        <v>414</v>
      </c>
      <c r="E22" s="25" t="s">
        <v>31</v>
      </c>
      <c r="F22" s="25" t="s">
        <v>91</v>
      </c>
      <c r="G22" s="80">
        <f t="shared" si="0"/>
        <v>6.194436596180755</v>
      </c>
      <c r="H22" s="80">
        <f t="shared" si="12"/>
        <v>7.9288788431113666</v>
      </c>
      <c r="I22" s="81">
        <f t="shared" si="1"/>
        <v>15.540602532498278</v>
      </c>
      <c r="J22" s="77">
        <v>8.1457234633064424E-2</v>
      </c>
      <c r="K22" s="26">
        <v>11</v>
      </c>
      <c r="L22" s="22">
        <v>16</v>
      </c>
      <c r="M22" s="6">
        <v>30</v>
      </c>
      <c r="N22" s="77">
        <v>638.73</v>
      </c>
      <c r="O22" s="77">
        <v>741.27</v>
      </c>
      <c r="P22" s="89">
        <f t="shared" si="2"/>
        <v>0.41057089602910707</v>
      </c>
      <c r="Q22" s="89">
        <f t="shared" si="13"/>
        <v>42.849650494402979</v>
      </c>
      <c r="R22" s="89">
        <f t="shared" si="14"/>
        <v>6.5268407744024968</v>
      </c>
      <c r="S22" s="89">
        <f t="shared" si="3"/>
        <v>308.57738089497099</v>
      </c>
      <c r="T22" s="89">
        <f t="shared" si="15"/>
        <v>20.140354316836266</v>
      </c>
      <c r="U22" s="89">
        <f t="shared" si="16"/>
        <v>5.2214726195219968E-2</v>
      </c>
      <c r="V22" s="89">
        <f t="shared" si="4"/>
        <v>25.644967508188323</v>
      </c>
      <c r="W22" s="89">
        <f t="shared" si="5"/>
        <v>414</v>
      </c>
      <c r="X22" s="89"/>
      <c r="Y22" s="89">
        <f t="shared" si="6"/>
        <v>11.23370307830761</v>
      </c>
      <c r="Z22" s="89">
        <f t="shared" si="7"/>
        <v>40.056231938069033</v>
      </c>
      <c r="AA22" s="89">
        <f t="shared" si="17"/>
        <v>14.38</v>
      </c>
      <c r="AB22" s="89">
        <f t="shared" si="17"/>
        <v>51.27</v>
      </c>
      <c r="AC22" s="89">
        <f t="shared" si="8"/>
        <v>123.62</v>
      </c>
      <c r="AD22" s="89">
        <f t="shared" si="9"/>
        <v>152.38</v>
      </c>
      <c r="AE22" s="89">
        <f t="shared" si="10"/>
        <v>638.73</v>
      </c>
      <c r="AF22" s="89">
        <f t="shared" si="11"/>
        <v>741.27</v>
      </c>
      <c r="AG22" s="90"/>
      <c r="AH22" s="90">
        <f t="shared" si="18"/>
        <v>138</v>
      </c>
      <c r="AI22" s="100">
        <f t="shared" si="19"/>
        <v>690</v>
      </c>
      <c r="AJ22" s="90">
        <f t="shared" si="20"/>
        <v>5.7319726413742549</v>
      </c>
      <c r="AK22" s="90">
        <f t="shared" si="21"/>
        <v>335.71308171893378</v>
      </c>
      <c r="AL22" s="90">
        <f t="shared" si="22"/>
        <v>143.85188218055259</v>
      </c>
      <c r="AM22" s="90">
        <f t="shared" si="23"/>
        <v>146.1199109135494</v>
      </c>
      <c r="AN22" s="90">
        <f t="shared" si="24"/>
        <v>5.7295136270708875</v>
      </c>
      <c r="AO22" s="90">
        <f t="shared" si="25"/>
        <v>0.41651709361426997</v>
      </c>
      <c r="AP22" s="90">
        <f t="shared" si="26"/>
        <v>2.4997895148220484</v>
      </c>
      <c r="AQ22" s="91">
        <f t="shared" si="27"/>
        <v>2.6316321183198044</v>
      </c>
      <c r="AR22" s="2">
        <f t="shared" si="28"/>
        <v>0.13184260349775601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spans="1:114" x14ac:dyDescent="0.2">
      <c r="A23" s="23" t="s">
        <v>32</v>
      </c>
      <c r="B23" s="24">
        <v>49</v>
      </c>
      <c r="C23" s="37">
        <v>97</v>
      </c>
      <c r="D23" s="24">
        <v>73</v>
      </c>
      <c r="E23" s="38" t="s">
        <v>21</v>
      </c>
      <c r="F23" s="38" t="s">
        <v>92</v>
      </c>
      <c r="G23" s="80">
        <f t="shared" si="0"/>
        <v>4.1135230491900669</v>
      </c>
      <c r="H23" s="80">
        <f t="shared" si="12"/>
        <v>5.2653095029632855</v>
      </c>
      <c r="I23" s="81">
        <f t="shared" si="1"/>
        <v>10.320006625808039</v>
      </c>
      <c r="J23" s="77">
        <v>0.28103487199226951</v>
      </c>
      <c r="K23" s="26">
        <v>6</v>
      </c>
      <c r="L23" s="22">
        <v>11.5</v>
      </c>
      <c r="M23" s="6">
        <v>20</v>
      </c>
      <c r="N23" s="77">
        <v>92.13</v>
      </c>
      <c r="O23" s="77">
        <v>101.87</v>
      </c>
      <c r="P23" s="89">
        <f t="shared" si="2"/>
        <v>0.17420680622264192</v>
      </c>
      <c r="Q23" s="89">
        <f t="shared" si="13"/>
        <v>17.5536908421543</v>
      </c>
      <c r="R23" s="89">
        <f t="shared" si="14"/>
        <v>4.1597705275837393</v>
      </c>
      <c r="S23" s="89">
        <f t="shared" si="3"/>
        <v>68.942004612572731</v>
      </c>
      <c r="T23" s="89">
        <f t="shared" si="15"/>
        <v>2.8678291889992229</v>
      </c>
      <c r="U23" s="89">
        <f t="shared" si="16"/>
        <v>3.3278164220669919E-2</v>
      </c>
      <c r="V23" s="89">
        <f t="shared" si="4"/>
        <v>3.0028718259087483</v>
      </c>
      <c r="W23" s="89">
        <f t="shared" si="5"/>
        <v>73</v>
      </c>
      <c r="X23" s="89"/>
      <c r="Y23" s="89">
        <f t="shared" si="6"/>
        <v>2.2041958846126706</v>
      </c>
      <c r="Z23" s="89">
        <f t="shared" si="7"/>
        <v>3.8015477672048266</v>
      </c>
      <c r="AA23" s="89">
        <f t="shared" si="17"/>
        <v>2.82</v>
      </c>
      <c r="AB23" s="89">
        <f t="shared" si="17"/>
        <v>4.87</v>
      </c>
      <c r="AC23" s="89">
        <f t="shared" si="8"/>
        <v>46.18</v>
      </c>
      <c r="AD23" s="89">
        <f t="shared" si="9"/>
        <v>51.82</v>
      </c>
      <c r="AE23" s="89">
        <f t="shared" si="10"/>
        <v>92.13</v>
      </c>
      <c r="AF23" s="89">
        <f t="shared" si="11"/>
        <v>101.87</v>
      </c>
      <c r="AG23" s="90"/>
      <c r="AH23" s="90">
        <f t="shared" si="18"/>
        <v>49</v>
      </c>
      <c r="AI23" s="90">
        <f t="shared" si="19"/>
        <v>97</v>
      </c>
      <c r="AJ23" s="90">
        <f t="shared" si="20"/>
        <v>4.2332656383070049</v>
      </c>
      <c r="AK23" s="90">
        <f t="shared" si="21"/>
        <v>69.996108242923583</v>
      </c>
      <c r="AL23" s="90">
        <f t="shared" si="22"/>
        <v>12.286900442502487</v>
      </c>
      <c r="AM23" s="90">
        <f t="shared" si="23"/>
        <v>12.648524091244969</v>
      </c>
      <c r="AN23" s="90">
        <f t="shared" si="24"/>
        <v>4.2323737131427199</v>
      </c>
      <c r="AO23" s="90">
        <f t="shared" si="25"/>
        <v>0.17925362384862414</v>
      </c>
      <c r="AP23" s="90">
        <f t="shared" si="26"/>
        <v>2.4997895148220484</v>
      </c>
      <c r="AQ23" s="91">
        <f t="shared" si="27"/>
        <v>2.8079953683108783</v>
      </c>
      <c r="AR23" s="2">
        <f t="shared" si="28"/>
        <v>0.3082058534888299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</row>
    <row r="24" spans="1:114" x14ac:dyDescent="0.2">
      <c r="A24" s="23" t="s">
        <v>33</v>
      </c>
      <c r="B24" s="24">
        <v>25</v>
      </c>
      <c r="C24" s="24">
        <v>150</v>
      </c>
      <c r="D24" s="24">
        <v>87.5</v>
      </c>
      <c r="E24" s="25" t="s">
        <v>13</v>
      </c>
      <c r="F24" s="25" t="s">
        <v>89</v>
      </c>
      <c r="G24" s="80">
        <f t="shared" si="0"/>
        <v>6.5091043922029774</v>
      </c>
      <c r="H24" s="80">
        <f t="shared" si="12"/>
        <v>8.331653622019811</v>
      </c>
      <c r="I24" s="81">
        <f t="shared" si="1"/>
        <v>16.33004109915883</v>
      </c>
      <c r="J24" s="77">
        <v>6.6173478044950773E-2</v>
      </c>
      <c r="K24" s="26">
        <v>5</v>
      </c>
      <c r="L24" s="22">
        <v>11</v>
      </c>
      <c r="M24" s="6">
        <v>20</v>
      </c>
      <c r="N24" s="77">
        <v>138.28</v>
      </c>
      <c r="O24" s="77">
        <v>161.72</v>
      </c>
      <c r="P24" s="89">
        <f t="shared" si="2"/>
        <v>0.45708149725205482</v>
      </c>
      <c r="Q24" s="89">
        <f t="shared" si="13"/>
        <v>48.202771091788662</v>
      </c>
      <c r="R24" s="89">
        <f t="shared" si="14"/>
        <v>6.924793938579592</v>
      </c>
      <c r="S24" s="89">
        <f t="shared" si="3"/>
        <v>61.237243569579455</v>
      </c>
      <c r="T24" s="89">
        <f t="shared" si="15"/>
        <v>4.2405529308594589</v>
      </c>
      <c r="U24" s="89">
        <f t="shared" si="16"/>
        <v>5.5398351508636735E-2</v>
      </c>
      <c r="V24" s="89">
        <f t="shared" si="4"/>
        <v>5.695466343177606</v>
      </c>
      <c r="W24" s="89">
        <f t="shared" si="5"/>
        <v>87.5</v>
      </c>
      <c r="X24" s="89"/>
      <c r="Y24" s="89">
        <f t="shared" si="6"/>
        <v>2.23306937388781</v>
      </c>
      <c r="Z24" s="89">
        <f t="shared" si="7"/>
        <v>9.157863312467402</v>
      </c>
      <c r="AA24" s="89">
        <f t="shared" si="17"/>
        <v>2.86</v>
      </c>
      <c r="AB24" s="89">
        <f t="shared" si="17"/>
        <v>11.72</v>
      </c>
      <c r="AC24" s="89">
        <f t="shared" si="8"/>
        <v>22.14</v>
      </c>
      <c r="AD24" s="89">
        <f t="shared" si="9"/>
        <v>27.86</v>
      </c>
      <c r="AE24" s="89">
        <f t="shared" si="10"/>
        <v>138.28</v>
      </c>
      <c r="AF24" s="89">
        <f t="shared" si="11"/>
        <v>161.72</v>
      </c>
      <c r="AG24" s="90"/>
      <c r="AH24" s="90">
        <f t="shared" si="18"/>
        <v>25</v>
      </c>
      <c r="AI24" s="90">
        <f t="shared" si="19"/>
        <v>150</v>
      </c>
      <c r="AJ24" s="90">
        <f t="shared" si="20"/>
        <v>4.1147555594822283</v>
      </c>
      <c r="AK24" s="90">
        <f t="shared" si="21"/>
        <v>67.980255794221378</v>
      </c>
      <c r="AL24" s="90">
        <f t="shared" si="22"/>
        <v>32.768367088100931</v>
      </c>
      <c r="AM24" s="90">
        <f t="shared" si="23"/>
        <v>33.259648502153553</v>
      </c>
      <c r="AN24" s="90">
        <f t="shared" si="24"/>
        <v>4.1119157136700757</v>
      </c>
      <c r="AO24" s="90">
        <f t="shared" si="25"/>
        <v>0.46325283243007298</v>
      </c>
      <c r="AP24" s="90">
        <f t="shared" si="26"/>
        <v>2.4997895148220484</v>
      </c>
      <c r="AQ24" s="91">
        <f t="shared" si="27"/>
        <v>2.6188653210752477</v>
      </c>
      <c r="AR24" s="2">
        <f t="shared" si="28"/>
        <v>0.11907580625319936</v>
      </c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</row>
    <row r="25" spans="1:114" x14ac:dyDescent="0.2">
      <c r="A25" s="23" t="s">
        <v>169</v>
      </c>
      <c r="B25" s="39">
        <v>0.75</v>
      </c>
      <c r="C25" s="24">
        <v>5</v>
      </c>
      <c r="D25" s="24">
        <v>2.875</v>
      </c>
      <c r="E25" s="25" t="s">
        <v>26</v>
      </c>
      <c r="F25" s="25"/>
      <c r="G25" s="80">
        <f t="shared" si="0"/>
        <v>6.6832240813543349</v>
      </c>
      <c r="H25" s="80">
        <f t="shared" si="12"/>
        <v>8.5545268241335481</v>
      </c>
      <c r="I25" s="81">
        <f t="shared" si="1"/>
        <v>16.766872575301754</v>
      </c>
      <c r="J25" s="77">
        <v>5.8747412286974665E-2</v>
      </c>
      <c r="K25" s="26">
        <v>8</v>
      </c>
      <c r="L25" s="22">
        <v>13.5</v>
      </c>
      <c r="M25" s="6">
        <v>20</v>
      </c>
      <c r="N25" s="77">
        <v>4.5999999999999996</v>
      </c>
      <c r="O25" s="77">
        <v>5.4</v>
      </c>
      <c r="P25" s="89">
        <f t="shared" si="2"/>
        <v>0.48395917981782688</v>
      </c>
      <c r="Q25" s="89">
        <f t="shared" si="13"/>
        <v>51.372958387566328</v>
      </c>
      <c r="R25" s="89">
        <f t="shared" si="14"/>
        <v>7.1500320550027139</v>
      </c>
      <c r="S25" s="89">
        <f t="shared" si="3"/>
        <v>1.9364916731037085</v>
      </c>
      <c r="T25" s="89">
        <f t="shared" si="15"/>
        <v>0.13845977536937354</v>
      </c>
      <c r="U25" s="89">
        <f t="shared" si="16"/>
        <v>5.7200256440021718E-2</v>
      </c>
      <c r="V25" s="89">
        <f t="shared" si="4"/>
        <v>0.19214269233893713</v>
      </c>
      <c r="W25" s="89">
        <f t="shared" si="5"/>
        <v>2.875</v>
      </c>
      <c r="X25" s="89"/>
      <c r="Y25" s="89">
        <f t="shared" si="6"/>
        <v>7.0592147403890998E-2</v>
      </c>
      <c r="Z25" s="89">
        <f t="shared" si="7"/>
        <v>0.31369323727398329</v>
      </c>
      <c r="AA25" s="89">
        <f t="shared" si="17"/>
        <v>0.09</v>
      </c>
      <c r="AB25" s="89">
        <f t="shared" si="17"/>
        <v>0.4</v>
      </c>
      <c r="AC25" s="89">
        <f t="shared" si="8"/>
        <v>0.66</v>
      </c>
      <c r="AD25" s="89">
        <f t="shared" si="9"/>
        <v>0.84</v>
      </c>
      <c r="AE25" s="89">
        <f t="shared" si="10"/>
        <v>4.5999999999999996</v>
      </c>
      <c r="AF25" s="89">
        <f t="shared" si="11"/>
        <v>5.4</v>
      </c>
      <c r="AG25" s="90"/>
      <c r="AH25" s="90">
        <f t="shared" si="18"/>
        <v>0.75</v>
      </c>
      <c r="AI25" s="90">
        <f t="shared" si="19"/>
        <v>5</v>
      </c>
      <c r="AJ25" s="90">
        <f t="shared" si="20"/>
        <v>0.66087791999115963</v>
      </c>
      <c r="AK25" s="90">
        <f t="shared" si="21"/>
        <v>2.1770835583548425</v>
      </c>
      <c r="AL25" s="90">
        <f t="shared" si="22"/>
        <v>1.1184322304961816</v>
      </c>
      <c r="AM25" s="90">
        <f t="shared" si="23"/>
        <v>1.1348169316818988</v>
      </c>
      <c r="AN25" s="90">
        <f t="shared" si="24"/>
        <v>0.6578059723382178</v>
      </c>
      <c r="AO25" s="90">
        <f t="shared" si="25"/>
        <v>0.49026562497877352</v>
      </c>
      <c r="AP25" s="90">
        <f t="shared" si="26"/>
        <v>2.4997895148220484</v>
      </c>
      <c r="AQ25" s="91">
        <f t="shared" si="27"/>
        <v>2.6125877793775731</v>
      </c>
      <c r="AR25" s="2">
        <f t="shared" si="28"/>
        <v>0.11279826455552477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x14ac:dyDescent="0.2">
      <c r="A26" s="23" t="s">
        <v>34</v>
      </c>
      <c r="B26" s="24">
        <v>0.8</v>
      </c>
      <c r="C26" s="24">
        <v>2</v>
      </c>
      <c r="D26" s="24">
        <v>1.4</v>
      </c>
      <c r="E26" s="29" t="s">
        <v>17</v>
      </c>
      <c r="F26" s="25"/>
      <c r="G26" s="80">
        <f t="shared" si="0"/>
        <v>4.7488356684793027</v>
      </c>
      <c r="H26" s="80">
        <f t="shared" si="12"/>
        <v>6.0785096556535079</v>
      </c>
      <c r="I26" s="81">
        <f t="shared" si="1"/>
        <v>11.913878925080875</v>
      </c>
      <c r="J26" s="77">
        <v>0.19423285088953079</v>
      </c>
      <c r="K26" s="26">
        <v>9</v>
      </c>
      <c r="L26" s="22">
        <v>14</v>
      </c>
      <c r="M26" s="6">
        <v>30</v>
      </c>
      <c r="N26" s="77">
        <v>1.89</v>
      </c>
      <c r="O26" s="77">
        <v>2.11</v>
      </c>
      <c r="P26" s="89">
        <f t="shared" si="2"/>
        <v>0.2337476356821824</v>
      </c>
      <c r="Q26" s="89">
        <f t="shared" si="13"/>
        <v>23.697715285232317</v>
      </c>
      <c r="R26" s="89">
        <f t="shared" si="14"/>
        <v>4.8422840979471991</v>
      </c>
      <c r="S26" s="89">
        <f t="shared" si="3"/>
        <v>1.2649110640673518</v>
      </c>
      <c r="T26" s="89">
        <f t="shared" si="15"/>
        <v>6.1250587308508082E-2</v>
      </c>
      <c r="U26" s="89">
        <f t="shared" si="16"/>
        <v>3.8738272783577589E-2</v>
      </c>
      <c r="V26" s="89">
        <f t="shared" si="4"/>
        <v>6.6483699358710235E-2</v>
      </c>
      <c r="W26" s="89">
        <f t="shared" si="5"/>
        <v>1.4</v>
      </c>
      <c r="X26" s="89"/>
      <c r="Y26" s="89">
        <f t="shared" si="6"/>
        <v>4.3240735688563688E-2</v>
      </c>
      <c r="Z26" s="89">
        <f t="shared" si="7"/>
        <v>8.972666302885679E-2</v>
      </c>
      <c r="AA26" s="89">
        <f t="shared" si="17"/>
        <v>0.06</v>
      </c>
      <c r="AB26" s="89">
        <f t="shared" si="17"/>
        <v>0.11</v>
      </c>
      <c r="AC26" s="89">
        <f t="shared" si="8"/>
        <v>0.74</v>
      </c>
      <c r="AD26" s="89">
        <f t="shared" si="9"/>
        <v>0.8600000000000001</v>
      </c>
      <c r="AE26" s="89">
        <f t="shared" si="10"/>
        <v>1.89</v>
      </c>
      <c r="AF26" s="89">
        <f t="shared" si="11"/>
        <v>2.11</v>
      </c>
      <c r="AG26" s="90"/>
      <c r="AH26" s="90">
        <f t="shared" si="18"/>
        <v>0.8</v>
      </c>
      <c r="AI26" s="100">
        <f t="shared" si="19"/>
        <v>2</v>
      </c>
      <c r="AJ26" s="90">
        <f t="shared" si="20"/>
        <v>0.23500181462286779</v>
      </c>
      <c r="AK26" s="90">
        <f t="shared" si="21"/>
        <v>1.2999434886018659</v>
      </c>
      <c r="AL26" s="90">
        <f t="shared" si="22"/>
        <v>0.30805690679778658</v>
      </c>
      <c r="AM26" s="90">
        <f t="shared" si="23"/>
        <v>0.31514939331409086</v>
      </c>
      <c r="AN26" s="90">
        <f t="shared" si="24"/>
        <v>0.23376505522135546</v>
      </c>
      <c r="AO26" s="90">
        <f t="shared" si="25"/>
        <v>0.23898007446235955</v>
      </c>
      <c r="AP26" s="90">
        <f t="shared" si="26"/>
        <v>2.4997895148220484</v>
      </c>
      <c r="AQ26" s="91">
        <f t="shared" si="27"/>
        <v>2.7286449599694507</v>
      </c>
      <c r="AR26" s="2">
        <f t="shared" si="28"/>
        <v>0.2288554451474023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x14ac:dyDescent="0.2">
      <c r="A27" s="23" t="s">
        <v>35</v>
      </c>
      <c r="B27" s="24">
        <v>10</v>
      </c>
      <c r="C27" s="24">
        <v>25</v>
      </c>
      <c r="D27" s="24">
        <v>17.5</v>
      </c>
      <c r="E27" s="29" t="s">
        <v>17</v>
      </c>
      <c r="F27" s="25"/>
      <c r="G27" s="80">
        <f t="shared" si="0"/>
        <v>4.7488356684793036</v>
      </c>
      <c r="H27" s="80">
        <f t="shared" si="12"/>
        <v>6.0785096556535088</v>
      </c>
      <c r="I27" s="81">
        <f t="shared" si="1"/>
        <v>11.913878925080876</v>
      </c>
      <c r="J27" s="77">
        <v>0.19423285088953079</v>
      </c>
      <c r="K27" s="26">
        <v>10</v>
      </c>
      <c r="L27" s="22">
        <v>15.5</v>
      </c>
      <c r="M27" s="6">
        <v>30</v>
      </c>
      <c r="N27" s="77">
        <v>23.56</v>
      </c>
      <c r="O27" s="77">
        <v>26.44</v>
      </c>
      <c r="P27" s="89">
        <f t="shared" si="2"/>
        <v>0.23374763568218232</v>
      </c>
      <c r="Q27" s="89">
        <f t="shared" si="13"/>
        <v>23.697715285232317</v>
      </c>
      <c r="R27" s="89">
        <f t="shared" si="14"/>
        <v>4.8422840979471991</v>
      </c>
      <c r="S27" s="89">
        <f t="shared" si="3"/>
        <v>15.811388300841896</v>
      </c>
      <c r="T27" s="89">
        <f t="shared" si="15"/>
        <v>0.76563234135635105</v>
      </c>
      <c r="U27" s="89">
        <f t="shared" si="16"/>
        <v>3.8738272783577596E-2</v>
      </c>
      <c r="V27" s="89">
        <f t="shared" si="4"/>
        <v>0.83104624198387811</v>
      </c>
      <c r="W27" s="89">
        <f t="shared" si="5"/>
        <v>17.5</v>
      </c>
      <c r="X27" s="89"/>
      <c r="Y27" s="89">
        <f t="shared" si="6"/>
        <v>0.54050919610704617</v>
      </c>
      <c r="Z27" s="89">
        <f t="shared" si="7"/>
        <v>1.1215832878607102</v>
      </c>
      <c r="AA27" s="89">
        <f t="shared" si="17"/>
        <v>0.69</v>
      </c>
      <c r="AB27" s="89">
        <f t="shared" si="17"/>
        <v>1.44</v>
      </c>
      <c r="AC27" s="89">
        <f t="shared" si="8"/>
        <v>9.31</v>
      </c>
      <c r="AD27" s="89">
        <f t="shared" si="9"/>
        <v>10.69</v>
      </c>
      <c r="AE27" s="89">
        <f t="shared" si="10"/>
        <v>23.56</v>
      </c>
      <c r="AF27" s="89">
        <f t="shared" si="11"/>
        <v>26.44</v>
      </c>
      <c r="AG27" s="90"/>
      <c r="AH27" s="90">
        <f t="shared" si="18"/>
        <v>10</v>
      </c>
      <c r="AI27" s="90">
        <f t="shared" si="19"/>
        <v>25</v>
      </c>
      <c r="AJ27" s="90">
        <f t="shared" si="20"/>
        <v>2.760730458931123</v>
      </c>
      <c r="AK27" s="90">
        <f t="shared" si="21"/>
        <v>16.24929360752332</v>
      </c>
      <c r="AL27" s="90">
        <f t="shared" si="22"/>
        <v>3.8507113349723312</v>
      </c>
      <c r="AM27" s="90">
        <f t="shared" si="23"/>
        <v>3.9393674164261347</v>
      </c>
      <c r="AN27" s="90">
        <f t="shared" si="24"/>
        <v>2.7594936995296107</v>
      </c>
      <c r="AO27" s="90">
        <f t="shared" si="25"/>
        <v>0.23898007446235955</v>
      </c>
      <c r="AP27" s="90">
        <f t="shared" si="26"/>
        <v>2.4997895148220373</v>
      </c>
      <c r="AQ27" s="91">
        <f t="shared" si="27"/>
        <v>2.7286449599694396</v>
      </c>
      <c r="AR27" s="2">
        <f t="shared" si="28"/>
        <v>0.2288554451474023</v>
      </c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x14ac:dyDescent="0.2">
      <c r="A28" s="23" t="s">
        <v>36</v>
      </c>
      <c r="B28" s="24">
        <v>4.0999999999999996</v>
      </c>
      <c r="C28" s="24">
        <v>5.0999999999999996</v>
      </c>
      <c r="D28" s="24">
        <v>4.5999999999999996</v>
      </c>
      <c r="E28" s="74" t="s">
        <v>170</v>
      </c>
      <c r="F28" s="74" t="s">
        <v>89</v>
      </c>
      <c r="G28" s="80">
        <f t="shared" si="0"/>
        <v>2.3042146423736489</v>
      </c>
      <c r="H28" s="80">
        <f t="shared" si="12"/>
        <v>2.9493947422382707</v>
      </c>
      <c r="I28" s="81">
        <f t="shared" si="1"/>
        <v>5.7808136947870103</v>
      </c>
      <c r="J28" s="108">
        <v>0.96900685246879004</v>
      </c>
      <c r="K28" s="26"/>
      <c r="L28" s="22">
        <v>4</v>
      </c>
      <c r="M28" s="6">
        <v>8</v>
      </c>
      <c r="N28" s="77">
        <v>4.9499999999999993</v>
      </c>
      <c r="O28" s="77">
        <v>5.25</v>
      </c>
      <c r="P28" s="89">
        <f t="shared" si="2"/>
        <v>5.567693010714745E-2</v>
      </c>
      <c r="Q28" s="89">
        <f t="shared" si="13"/>
        <v>5.5720106501039934</v>
      </c>
      <c r="R28" s="89">
        <f t="shared" si="14"/>
        <v>2.306948341446768</v>
      </c>
      <c r="S28" s="89">
        <f t="shared" si="3"/>
        <v>4.5727453460694703</v>
      </c>
      <c r="T28" s="89">
        <f t="shared" si="15"/>
        <v>0.10549087291973391</v>
      </c>
      <c r="U28" s="89">
        <f t="shared" si="16"/>
        <v>1.8455586731574145E-2</v>
      </c>
      <c r="V28" s="89">
        <f t="shared" si="4"/>
        <v>0.10599387354918785</v>
      </c>
      <c r="W28" s="89">
        <f t="shared" si="5"/>
        <v>4.5999999999999996</v>
      </c>
      <c r="X28" s="89"/>
      <c r="Y28" s="89">
        <f t="shared" si="6"/>
        <v>9.6766080183400771E-2</v>
      </c>
      <c r="Z28" s="89">
        <f t="shared" si="7"/>
        <v>0.1152216669149749</v>
      </c>
      <c r="AA28" s="89">
        <f t="shared" si="17"/>
        <v>0.12</v>
      </c>
      <c r="AB28" s="89">
        <f t="shared" si="17"/>
        <v>0.15</v>
      </c>
      <c r="AC28" s="89">
        <f t="shared" si="8"/>
        <v>3.9799999999999995</v>
      </c>
      <c r="AD28" s="89">
        <f t="shared" si="9"/>
        <v>4.22</v>
      </c>
      <c r="AE28" s="89">
        <f t="shared" si="10"/>
        <v>4.9499999999999993</v>
      </c>
      <c r="AF28" s="89">
        <f t="shared" si="11"/>
        <v>5.25</v>
      </c>
      <c r="AG28" s="90"/>
      <c r="AH28" s="90">
        <f t="shared" si="18"/>
        <v>4.0999999999999996</v>
      </c>
      <c r="AI28" s="90">
        <f t="shared" si="19"/>
        <v>5.0999999999999996</v>
      </c>
      <c r="AJ28" s="90">
        <f t="shared" si="20"/>
        <v>1.5201137567202712</v>
      </c>
      <c r="AK28" s="90">
        <f t="shared" si="21"/>
        <v>4.5798384152624942</v>
      </c>
      <c r="AL28" s="90">
        <f t="shared" si="22"/>
        <v>0.25518908425598014</v>
      </c>
      <c r="AM28" s="90">
        <f t="shared" si="23"/>
        <v>0.27632620207531339</v>
      </c>
      <c r="AN28" s="90">
        <f t="shared" si="24"/>
        <v>1.5198468441555166</v>
      </c>
      <c r="AO28" s="90">
        <f t="shared" si="25"/>
        <v>6.0280558023839852E-2</v>
      </c>
      <c r="AP28" s="90">
        <f t="shared" si="26"/>
        <v>2.4997895148220595</v>
      </c>
      <c r="AQ28" s="91">
        <f t="shared" si="27"/>
        <v>3.4781738866938472</v>
      </c>
      <c r="AR28" s="2">
        <f t="shared" si="28"/>
        <v>0.97838437187178773</v>
      </c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x14ac:dyDescent="0.2">
      <c r="A29" s="23" t="s">
        <v>37</v>
      </c>
      <c r="B29" s="24">
        <v>110</v>
      </c>
      <c r="C29" s="24">
        <v>1100</v>
      </c>
      <c r="D29" s="24">
        <v>605</v>
      </c>
      <c r="E29" s="25" t="s">
        <v>15</v>
      </c>
      <c r="F29" s="25" t="s">
        <v>93</v>
      </c>
      <c r="G29" s="80">
        <f t="shared" si="0"/>
        <v>7.3165003792340606</v>
      </c>
      <c r="H29" s="80">
        <f t="shared" si="12"/>
        <v>9.3651204854195971</v>
      </c>
      <c r="I29" s="81">
        <f t="shared" si="1"/>
        <v>18.355636151422409</v>
      </c>
      <c r="J29" s="77">
        <v>3.7154263943683929E-2</v>
      </c>
      <c r="K29" s="26">
        <v>13</v>
      </c>
      <c r="L29" s="22">
        <v>22</v>
      </c>
      <c r="M29" s="6">
        <v>35</v>
      </c>
      <c r="N29" s="77">
        <v>1002.81</v>
      </c>
      <c r="O29" s="77">
        <v>1197.19</v>
      </c>
      <c r="P29" s="89">
        <f t="shared" si="2"/>
        <v>0.58739415637603187</v>
      </c>
      <c r="Q29" s="89">
        <f t="shared" si="13"/>
        <v>64.189949036144725</v>
      </c>
      <c r="R29" s="89">
        <f t="shared" si="14"/>
        <v>7.996245933945799</v>
      </c>
      <c r="S29" s="89">
        <f t="shared" si="3"/>
        <v>347.85054261852173</v>
      </c>
      <c r="T29" s="89">
        <f t="shared" si="15"/>
        <v>27.814984870341942</v>
      </c>
      <c r="U29" s="89">
        <f t="shared" si="16"/>
        <v>6.39699674715664E-2</v>
      </c>
      <c r="V29" s="89">
        <f t="shared" si="4"/>
        <v>44.264827294366064</v>
      </c>
      <c r="W29" s="89">
        <f t="shared" si="5"/>
        <v>605</v>
      </c>
      <c r="X29" s="89"/>
      <c r="Y29" s="89">
        <f t="shared" si="6"/>
        <v>12.599693395940694</v>
      </c>
      <c r="Z29" s="89">
        <f t="shared" si="7"/>
        <v>75.929961192791424</v>
      </c>
      <c r="AA29" s="89">
        <f t="shared" si="17"/>
        <v>16.13</v>
      </c>
      <c r="AB29" s="89">
        <f t="shared" si="17"/>
        <v>97.19</v>
      </c>
      <c r="AC29" s="89">
        <f t="shared" si="8"/>
        <v>93.87</v>
      </c>
      <c r="AD29" s="89">
        <f t="shared" si="9"/>
        <v>126.13</v>
      </c>
      <c r="AE29" s="89">
        <f t="shared" si="10"/>
        <v>1002.81</v>
      </c>
      <c r="AF29" s="89">
        <f t="shared" si="11"/>
        <v>1197.19</v>
      </c>
      <c r="AG29" s="90"/>
      <c r="AH29" s="90">
        <f t="shared" si="18"/>
        <v>110</v>
      </c>
      <c r="AI29" s="90">
        <f t="shared" si="19"/>
        <v>1100</v>
      </c>
      <c r="AJ29" s="90">
        <f t="shared" si="20"/>
        <v>5.8517729122894391</v>
      </c>
      <c r="AK29" s="90">
        <f t="shared" si="21"/>
        <v>413.34758937591579</v>
      </c>
      <c r="AL29" s="90">
        <f t="shared" si="22"/>
        <v>265.32760696253308</v>
      </c>
      <c r="AM29" s="90">
        <f t="shared" si="23"/>
        <v>268.9946355447716</v>
      </c>
      <c r="AN29" s="90">
        <f t="shared" si="24"/>
        <v>5.8477285165576918</v>
      </c>
      <c r="AO29" s="90">
        <f t="shared" si="25"/>
        <v>0.59423958670573684</v>
      </c>
      <c r="AP29" s="90">
        <f t="shared" si="26"/>
        <v>2.4997895148220484</v>
      </c>
      <c r="AQ29" s="91">
        <f t="shared" si="27"/>
        <v>2.5934011864934492</v>
      </c>
      <c r="AR29" s="2">
        <f t="shared" si="28"/>
        <v>9.3611671671400831E-2</v>
      </c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x14ac:dyDescent="0.2">
      <c r="A30" s="23" t="s">
        <v>38</v>
      </c>
      <c r="B30" s="24">
        <v>22</v>
      </c>
      <c r="C30" s="24">
        <v>112</v>
      </c>
      <c r="D30" s="24">
        <v>67</v>
      </c>
      <c r="E30" s="29" t="s">
        <v>17</v>
      </c>
      <c r="F30" s="25" t="s">
        <v>94</v>
      </c>
      <c r="G30" s="80">
        <f t="shared" si="0"/>
        <v>6.2263914460213998</v>
      </c>
      <c r="H30" s="80">
        <f t="shared" si="12"/>
        <v>7.9697810509073923</v>
      </c>
      <c r="I30" s="81">
        <f t="shared" si="1"/>
        <v>15.620770859778489</v>
      </c>
      <c r="J30" s="77">
        <v>7.978910903128078E-2</v>
      </c>
      <c r="K30" s="26">
        <v>9</v>
      </c>
      <c r="L30" s="22">
        <v>13.5</v>
      </c>
      <c r="M30" s="6">
        <v>25</v>
      </c>
      <c r="N30" s="77">
        <v>103.63</v>
      </c>
      <c r="O30" s="77">
        <v>120.37</v>
      </c>
      <c r="P30" s="89">
        <f t="shared" si="2"/>
        <v>0.41516745355530055</v>
      </c>
      <c r="Q30" s="89">
        <f t="shared" si="13"/>
        <v>43.371677838611909</v>
      </c>
      <c r="R30" s="89">
        <f t="shared" si="14"/>
        <v>6.5667098183650472</v>
      </c>
      <c r="S30" s="89">
        <f t="shared" si="3"/>
        <v>49.638694583963428</v>
      </c>
      <c r="T30" s="89">
        <f t="shared" si="15"/>
        <v>3.2596290309533651</v>
      </c>
      <c r="U30" s="89">
        <f t="shared" si="16"/>
        <v>5.253367854692037E-2</v>
      </c>
      <c r="V30" s="89">
        <f t="shared" si="4"/>
        <v>4.1716822688343376</v>
      </c>
      <c r="W30" s="89">
        <f t="shared" si="5"/>
        <v>67</v>
      </c>
      <c r="X30" s="89"/>
      <c r="Y30" s="89">
        <f t="shared" si="6"/>
        <v>1.8076667342229213</v>
      </c>
      <c r="Z30" s="89">
        <f t="shared" si="7"/>
        <v>6.5356978034457542</v>
      </c>
      <c r="AA30" s="89">
        <f t="shared" si="17"/>
        <v>2.31</v>
      </c>
      <c r="AB30" s="89">
        <f t="shared" si="17"/>
        <v>8.3699999999999992</v>
      </c>
      <c r="AC30" s="89">
        <f t="shared" si="8"/>
        <v>19.690000000000001</v>
      </c>
      <c r="AD30" s="89">
        <f t="shared" si="9"/>
        <v>24.31</v>
      </c>
      <c r="AE30" s="89">
        <f t="shared" si="10"/>
        <v>103.63</v>
      </c>
      <c r="AF30" s="89">
        <f t="shared" si="11"/>
        <v>120.37</v>
      </c>
      <c r="AG30" s="90"/>
      <c r="AH30" s="90">
        <f t="shared" si="18"/>
        <v>22</v>
      </c>
      <c r="AI30" s="90">
        <f t="shared" si="19"/>
        <v>112</v>
      </c>
      <c r="AJ30" s="90">
        <f t="shared" si="20"/>
        <v>3.9047706623267051</v>
      </c>
      <c r="AK30" s="90">
        <f t="shared" si="21"/>
        <v>54.106410349009053</v>
      </c>
      <c r="AL30" s="90">
        <f t="shared" si="22"/>
        <v>23.466857986609583</v>
      </c>
      <c r="AM30" s="90">
        <f t="shared" si="23"/>
        <v>23.834772008890891</v>
      </c>
      <c r="AN30" s="90">
        <f t="shared" si="24"/>
        <v>3.902275182615722</v>
      </c>
      <c r="AO30" s="90">
        <f t="shared" si="25"/>
        <v>0.42113533918867357</v>
      </c>
      <c r="AP30" s="90">
        <f t="shared" si="26"/>
        <v>2.4997895148220484</v>
      </c>
      <c r="AQ30" s="91">
        <f t="shared" si="27"/>
        <v>2.6302428955027768</v>
      </c>
      <c r="AR30" s="2">
        <f t="shared" si="28"/>
        <v>0.13045338068072843</v>
      </c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x14ac:dyDescent="0.2">
      <c r="A31" s="23" t="s">
        <v>39</v>
      </c>
      <c r="B31" s="24">
        <v>3.9</v>
      </c>
      <c r="C31" s="40">
        <v>6.4</v>
      </c>
      <c r="D31" s="24">
        <v>5.15</v>
      </c>
      <c r="E31" s="41" t="s">
        <v>23</v>
      </c>
      <c r="F31" s="41" t="s">
        <v>95</v>
      </c>
      <c r="G31" s="80">
        <f t="shared" si="0"/>
        <v>3.5054308426103882</v>
      </c>
      <c r="H31" s="80">
        <f t="shared" si="12"/>
        <v>4.4869514785412967</v>
      </c>
      <c r="I31" s="81">
        <f t="shared" si="1"/>
        <v>8.7944248979409423</v>
      </c>
      <c r="J31" s="77">
        <v>0.40724717567675039</v>
      </c>
      <c r="K31" s="26">
        <v>5</v>
      </c>
      <c r="L31" s="22">
        <v>11</v>
      </c>
      <c r="M31" s="6">
        <v>15</v>
      </c>
      <c r="N31" s="77">
        <v>6.12</v>
      </c>
      <c r="O31" s="77">
        <v>6.6800000000000006</v>
      </c>
      <c r="P31" s="89">
        <f t="shared" si="2"/>
        <v>0.12635750949745553</v>
      </c>
      <c r="Q31" s="89">
        <f t="shared" si="13"/>
        <v>12.686355413814926</v>
      </c>
      <c r="R31" s="89">
        <f t="shared" si="14"/>
        <v>3.5265217160560525</v>
      </c>
      <c r="S31" s="89">
        <f t="shared" si="3"/>
        <v>4.9959983987187186</v>
      </c>
      <c r="T31" s="89">
        <f t="shared" si="15"/>
        <v>0.17618496846462825</v>
      </c>
      <c r="U31" s="89">
        <f t="shared" si="16"/>
        <v>2.8212173728448416E-2</v>
      </c>
      <c r="V31" s="89">
        <f t="shared" si="4"/>
        <v>0.18052968839443501</v>
      </c>
      <c r="W31" s="89">
        <f t="shared" si="5"/>
        <v>5.15</v>
      </c>
      <c r="X31" s="89"/>
      <c r="Y31" s="89">
        <f t="shared" si="6"/>
        <v>0.14526447123387448</v>
      </c>
      <c r="Z31" s="89">
        <f t="shared" si="7"/>
        <v>0.21579490555499553</v>
      </c>
      <c r="AA31" s="89">
        <f t="shared" si="17"/>
        <v>0.19</v>
      </c>
      <c r="AB31" s="89">
        <f t="shared" si="17"/>
        <v>0.28000000000000003</v>
      </c>
      <c r="AC31" s="89">
        <f t="shared" si="8"/>
        <v>3.71</v>
      </c>
      <c r="AD31" s="89">
        <f t="shared" si="9"/>
        <v>4.09</v>
      </c>
      <c r="AE31" s="89">
        <f t="shared" si="10"/>
        <v>6.12</v>
      </c>
      <c r="AF31" s="89">
        <f t="shared" si="11"/>
        <v>6.6800000000000006</v>
      </c>
      <c r="AG31" s="90">
        <v>0</v>
      </c>
      <c r="AH31" s="90">
        <f t="shared" si="18"/>
        <v>3.9</v>
      </c>
      <c r="AI31" s="90">
        <f t="shared" si="19"/>
        <v>6.4</v>
      </c>
      <c r="AJ31" s="90">
        <f t="shared" si="20"/>
        <v>1.6086372717506134</v>
      </c>
      <c r="AK31" s="90">
        <f t="shared" si="21"/>
        <v>5.0360416260947778</v>
      </c>
      <c r="AL31" s="90">
        <f t="shared" si="22"/>
        <v>0.63889013947404805</v>
      </c>
      <c r="AM31" s="90">
        <f t="shared" si="23"/>
        <v>0.66390630265795825</v>
      </c>
      <c r="AN31" s="90">
        <f t="shared" si="24"/>
        <v>1.6080053255224462</v>
      </c>
      <c r="AO31" s="90">
        <f t="shared" si="25"/>
        <v>0.13126352373273426</v>
      </c>
      <c r="AP31" s="90">
        <f t="shared" si="26"/>
        <v>2.4997895148220484</v>
      </c>
      <c r="AQ31" s="91">
        <f>100*(1-LOGNORMDIST(C31,AN31,AO31))</f>
        <v>2.9274899190664727</v>
      </c>
      <c r="AR31" s="2">
        <f t="shared" si="28"/>
        <v>0.42770040424442435</v>
      </c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s="3" customFormat="1" x14ac:dyDescent="0.2">
      <c r="A32" s="23" t="s">
        <v>40</v>
      </c>
      <c r="B32" s="31">
        <v>70</v>
      </c>
      <c r="C32" s="42">
        <v>115</v>
      </c>
      <c r="D32" s="24">
        <v>92.5</v>
      </c>
      <c r="E32" s="41" t="s">
        <v>41</v>
      </c>
      <c r="F32" s="41" t="s">
        <v>95</v>
      </c>
      <c r="G32" s="80">
        <f t="shared" si="0"/>
        <v>3.509394418741913</v>
      </c>
      <c r="H32" s="80">
        <f t="shared" si="12"/>
        <v>4.4920248559896487</v>
      </c>
      <c r="I32" s="81">
        <f t="shared" si="1"/>
        <v>8.8043687177397114</v>
      </c>
      <c r="J32" s="77">
        <v>0.4062245517812535</v>
      </c>
      <c r="K32" s="22"/>
      <c r="L32" s="22"/>
      <c r="M32" s="6"/>
      <c r="N32" s="77">
        <v>110.03</v>
      </c>
      <c r="O32" s="77">
        <v>119.97</v>
      </c>
      <c r="P32" s="89">
        <f t="shared" si="2"/>
        <v>0.12664206283517623</v>
      </c>
      <c r="Q32" s="89">
        <f t="shared" si="13"/>
        <v>12.715154162538944</v>
      </c>
      <c r="R32" s="89">
        <f t="shared" si="14"/>
        <v>3.5306025211766539</v>
      </c>
      <c r="S32" s="89">
        <f t="shared" si="3"/>
        <v>89.721792224631798</v>
      </c>
      <c r="T32" s="89">
        <f t="shared" si="15"/>
        <v>3.1677198583277293</v>
      </c>
      <c r="U32" s="89">
        <f t="shared" si="16"/>
        <v>2.8244820169413234E-2</v>
      </c>
      <c r="V32" s="89">
        <f t="shared" si="4"/>
        <v>3.2461898373362699</v>
      </c>
      <c r="W32" s="89">
        <f t="shared" si="5"/>
        <v>92.5</v>
      </c>
      <c r="X32" s="89"/>
      <c r="Y32" s="89">
        <f t="shared" si="6"/>
        <v>2.6106813835244722</v>
      </c>
      <c r="Z32" s="89">
        <f t="shared" si="7"/>
        <v>3.8816982911480675</v>
      </c>
      <c r="AA32" s="89">
        <f t="shared" si="17"/>
        <v>3.34</v>
      </c>
      <c r="AB32" s="89">
        <f t="shared" si="17"/>
        <v>4.97</v>
      </c>
      <c r="AC32" s="89">
        <f t="shared" si="8"/>
        <v>66.66</v>
      </c>
      <c r="AD32" s="89">
        <f t="shared" si="9"/>
        <v>73.34</v>
      </c>
      <c r="AE32" s="89">
        <f t="shared" si="10"/>
        <v>110.03</v>
      </c>
      <c r="AF32" s="89">
        <f t="shared" si="11"/>
        <v>119.97</v>
      </c>
      <c r="AG32" s="90"/>
      <c r="AH32" s="90">
        <f t="shared" si="18"/>
        <v>70</v>
      </c>
      <c r="AI32" s="100">
        <f t="shared" si="19"/>
        <v>115</v>
      </c>
      <c r="AJ32" s="90">
        <f t="shared" si="20"/>
        <v>4.4967136852063048</v>
      </c>
      <c r="AK32" s="90">
        <f t="shared" si="21"/>
        <v>90.444173344824122</v>
      </c>
      <c r="AL32" s="90">
        <f t="shared" si="22"/>
        <v>11.500116071828343</v>
      </c>
      <c r="AM32" s="90">
        <f t="shared" si="23"/>
        <v>11.949494471547732</v>
      </c>
      <c r="AN32" s="90">
        <f t="shared" si="24"/>
        <v>4.4960802295736579</v>
      </c>
      <c r="AO32" s="90">
        <f t="shared" si="25"/>
        <v>0.13154893897117634</v>
      </c>
      <c r="AP32" s="90">
        <f t="shared" si="26"/>
        <v>2.4997895148220484</v>
      </c>
      <c r="AQ32" s="91">
        <f t="shared" si="27"/>
        <v>2.9265091038053304</v>
      </c>
      <c r="AR32" s="3">
        <f t="shared" si="28"/>
        <v>0.42671958898328199</v>
      </c>
    </row>
    <row r="33" spans="1:114" x14ac:dyDescent="0.2">
      <c r="A33" s="23" t="s">
        <v>171</v>
      </c>
      <c r="B33" s="24">
        <v>9</v>
      </c>
      <c r="C33" s="24">
        <v>36</v>
      </c>
      <c r="D33" s="24">
        <v>22.5</v>
      </c>
      <c r="E33" s="25" t="s">
        <v>13</v>
      </c>
      <c r="F33" s="25" t="s">
        <v>89</v>
      </c>
      <c r="G33" s="80">
        <f t="shared" si="0"/>
        <v>5.7799445002074634</v>
      </c>
      <c r="H33" s="80">
        <f t="shared" si="12"/>
        <v>7.3983289602655535</v>
      </c>
      <c r="I33" s="81">
        <f t="shared" si="1"/>
        <v>14.500724762120484</v>
      </c>
      <c r="J33" s="77">
        <v>0.10573409795129329</v>
      </c>
      <c r="K33" s="26">
        <v>6</v>
      </c>
      <c r="L33" s="22">
        <v>11.5</v>
      </c>
      <c r="M33" s="6">
        <v>21</v>
      </c>
      <c r="N33" s="77">
        <v>33.5</v>
      </c>
      <c r="O33" s="77">
        <v>38.5</v>
      </c>
      <c r="P33" s="89">
        <f t="shared" si="2"/>
        <v>0.35364652069384961</v>
      </c>
      <c r="Q33" s="89">
        <f t="shared" si="13"/>
        <v>36.49973787486816</v>
      </c>
      <c r="R33" s="89">
        <f t="shared" si="14"/>
        <v>6.0207755210494405</v>
      </c>
      <c r="S33" s="89">
        <f t="shared" si="3"/>
        <v>18</v>
      </c>
      <c r="T33" s="89">
        <f t="shared" si="15"/>
        <v>1.0837395937888994</v>
      </c>
      <c r="U33" s="89">
        <f t="shared" si="16"/>
        <v>4.8166204168395531E-2</v>
      </c>
      <c r="V33" s="89">
        <f>(D33*U33)+(0.2*T33)</f>
        <v>1.3004875125466793</v>
      </c>
      <c r="W33" s="89">
        <f t="shared" si="5"/>
        <v>22.5</v>
      </c>
      <c r="X33" s="89"/>
      <c r="Y33" s="89">
        <f t="shared" si="6"/>
        <v>0.65024375627333963</v>
      </c>
      <c r="Z33" s="89">
        <f t="shared" si="7"/>
        <v>1.9507312688200189</v>
      </c>
      <c r="AA33" s="89">
        <f t="shared" si="17"/>
        <v>0.83</v>
      </c>
      <c r="AB33" s="89">
        <f t="shared" si="17"/>
        <v>2.5</v>
      </c>
      <c r="AC33" s="89">
        <f t="shared" si="8"/>
        <v>8.17</v>
      </c>
      <c r="AD33" s="89">
        <f t="shared" si="9"/>
        <v>9.83</v>
      </c>
      <c r="AE33" s="89">
        <f t="shared" si="10"/>
        <v>33.5</v>
      </c>
      <c r="AF33" s="89">
        <f t="shared" si="11"/>
        <v>38.5</v>
      </c>
      <c r="AG33" s="90"/>
      <c r="AH33" s="90">
        <f t="shared" si="18"/>
        <v>9</v>
      </c>
      <c r="AI33" s="90">
        <f t="shared" si="19"/>
        <v>36</v>
      </c>
      <c r="AJ33" s="90">
        <f t="shared" si="20"/>
        <v>2.8903717578961645</v>
      </c>
      <c r="AK33" s="90">
        <f t="shared" si="21"/>
        <v>19.161531254674408</v>
      </c>
      <c r="AL33" s="90">
        <f t="shared" si="22"/>
        <v>6.9939086807670954</v>
      </c>
      <c r="AM33" s="90">
        <f t="shared" si="23"/>
        <v>7.1137912820941818</v>
      </c>
      <c r="AN33" s="90">
        <f t="shared" si="24"/>
        <v>2.8883434897210174</v>
      </c>
      <c r="AO33" s="90">
        <f t="shared" si="25"/>
        <v>0.35933605155781323</v>
      </c>
      <c r="AP33" s="90">
        <f t="shared" si="26"/>
        <v>2.4997895148220373</v>
      </c>
      <c r="AQ33" s="91">
        <f t="shared" si="27"/>
        <v>2.6519029586786202</v>
      </c>
      <c r="AR33" s="2">
        <f t="shared" si="28"/>
        <v>0.15211344385658299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x14ac:dyDescent="0.2">
      <c r="A34" s="23" t="s">
        <v>42</v>
      </c>
      <c r="B34" s="24">
        <v>123</v>
      </c>
      <c r="C34" s="31">
        <v>153</v>
      </c>
      <c r="D34" s="24">
        <v>139</v>
      </c>
      <c r="E34" s="25" t="s">
        <v>11</v>
      </c>
      <c r="F34" s="25" t="s">
        <v>89</v>
      </c>
      <c r="G34" s="80">
        <f t="shared" si="0"/>
        <v>2.3009149591418776</v>
      </c>
      <c r="H34" s="80">
        <f t="shared" si="12"/>
        <v>2.9451711477016036</v>
      </c>
      <c r="I34" s="81">
        <f t="shared" si="1"/>
        <v>5.7725354494951429</v>
      </c>
      <c r="J34" s="108">
        <v>0.96900685246871232</v>
      </c>
      <c r="K34" s="26">
        <v>2</v>
      </c>
      <c r="L34" s="22">
        <v>4</v>
      </c>
      <c r="M34" s="6">
        <v>6</v>
      </c>
      <c r="N34" s="77">
        <v>148.74</v>
      </c>
      <c r="O34" s="77">
        <v>157.26</v>
      </c>
      <c r="P34" s="89">
        <f t="shared" si="2"/>
        <v>5.5676930107147506E-2</v>
      </c>
      <c r="Q34" s="89">
        <f t="shared" si="13"/>
        <v>5.5720106501039934</v>
      </c>
      <c r="R34" s="89">
        <f t="shared" si="14"/>
        <v>2.306948341446768</v>
      </c>
      <c r="S34" s="89">
        <f t="shared" si="3"/>
        <v>137.18236038208411</v>
      </c>
      <c r="T34" s="89">
        <f t="shared" si="15"/>
        <v>3.1647261875920174</v>
      </c>
      <c r="U34" s="89">
        <f t="shared" si="16"/>
        <v>1.8455586731574145E-2</v>
      </c>
      <c r="V34" s="89">
        <f t="shared" ref="V34:V94" si="29">(D34*U34)+(0.2*T34)</f>
        <v>3.1982717932072098</v>
      </c>
      <c r="W34" s="89">
        <f t="shared" si="5"/>
        <v>138</v>
      </c>
      <c r="X34" s="89"/>
      <c r="Y34" s="89">
        <f t="shared" si="6"/>
        <v>2.9029824055020232</v>
      </c>
      <c r="Z34" s="89">
        <f t="shared" si="7"/>
        <v>3.4566500074492477</v>
      </c>
      <c r="AA34" s="89">
        <f t="shared" si="17"/>
        <v>3.72</v>
      </c>
      <c r="AB34" s="89">
        <f t="shared" si="17"/>
        <v>4.42</v>
      </c>
      <c r="AC34" s="89">
        <f t="shared" si="8"/>
        <v>119.28</v>
      </c>
      <c r="AD34" s="89">
        <f t="shared" si="9"/>
        <v>126.72</v>
      </c>
      <c r="AE34" s="89">
        <f t="shared" si="10"/>
        <v>148.58000000000001</v>
      </c>
      <c r="AF34" s="89">
        <f t="shared" si="11"/>
        <v>157.41999999999999</v>
      </c>
      <c r="AG34" s="90"/>
      <c r="AH34" s="90">
        <f t="shared" si="18"/>
        <v>123</v>
      </c>
      <c r="AI34" s="90">
        <f t="shared" si="19"/>
        <v>153</v>
      </c>
      <c r="AJ34" s="90">
        <f t="shared" si="20"/>
        <v>4.9213111383824266</v>
      </c>
      <c r="AK34" s="90">
        <f t="shared" si="21"/>
        <v>137.39515245787479</v>
      </c>
      <c r="AL34" s="90">
        <f t="shared" si="22"/>
        <v>7.6556725276794015</v>
      </c>
      <c r="AM34" s="90">
        <f t="shared" si="23"/>
        <v>8.2968828070721816</v>
      </c>
      <c r="AN34" s="90">
        <f t="shared" si="24"/>
        <v>4.9210411193554062</v>
      </c>
      <c r="AO34" s="90">
        <f t="shared" si="25"/>
        <v>6.033206941748212E-2</v>
      </c>
      <c r="AP34" s="90">
        <f t="shared" si="26"/>
        <v>2.4997895148220928</v>
      </c>
      <c r="AQ34" s="91">
        <f t="shared" si="27"/>
        <v>3.4897048083219695</v>
      </c>
      <c r="AR34" s="2">
        <f t="shared" si="28"/>
        <v>0.98991529349987673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s="3" customFormat="1" x14ac:dyDescent="0.2">
      <c r="A35" s="23" t="s">
        <v>172</v>
      </c>
      <c r="B35" s="31">
        <v>3.4</v>
      </c>
      <c r="C35" s="31">
        <v>4.7</v>
      </c>
      <c r="D35" s="24">
        <v>4.05</v>
      </c>
      <c r="E35" s="25" t="s">
        <v>43</v>
      </c>
      <c r="F35" s="25"/>
      <c r="G35" s="80">
        <f t="shared" si="0"/>
        <v>2.825319503418684</v>
      </c>
      <c r="H35" s="80">
        <f t="shared" si="12"/>
        <v>3.6164089643759154</v>
      </c>
      <c r="I35" s="81">
        <f t="shared" si="1"/>
        <v>7.0881615701767942</v>
      </c>
      <c r="J35" s="108">
        <v>0.6451884982049183</v>
      </c>
      <c r="K35" s="22">
        <v>6</v>
      </c>
      <c r="L35" s="22"/>
      <c r="M35" s="6"/>
      <c r="N35" s="77">
        <v>4.53</v>
      </c>
      <c r="O35" s="77">
        <v>4.87</v>
      </c>
      <c r="P35" s="89">
        <f t="shared" si="2"/>
        <v>8.2598744156606466E-2</v>
      </c>
      <c r="Q35" s="89">
        <f t="shared" si="13"/>
        <v>8.2739828176536463</v>
      </c>
      <c r="R35" s="89">
        <f t="shared" si="14"/>
        <v>2.8326635553227364</v>
      </c>
      <c r="S35" s="89">
        <f t="shared" si="3"/>
        <v>3.9974992182613369</v>
      </c>
      <c r="T35" s="89">
        <f t="shared" si="15"/>
        <v>0.11323570348000019</v>
      </c>
      <c r="U35" s="89">
        <f t="shared" si="16"/>
        <v>2.2661308442581893E-2</v>
      </c>
      <c r="V35" s="89">
        <f t="shared" si="29"/>
        <v>0.11442543988845669</v>
      </c>
      <c r="W35" s="89">
        <f t="shared" si="5"/>
        <v>4.05</v>
      </c>
      <c r="X35" s="89"/>
      <c r="Y35" s="89">
        <f t="shared" si="6"/>
        <v>9.9695589400778467E-2</v>
      </c>
      <c r="Z35" s="89">
        <f t="shared" si="7"/>
        <v>0.12915529037613493</v>
      </c>
      <c r="AA35" s="89">
        <f t="shared" si="17"/>
        <v>0.13</v>
      </c>
      <c r="AB35" s="89">
        <f t="shared" si="17"/>
        <v>0.17</v>
      </c>
      <c r="AC35" s="89">
        <f t="shared" si="8"/>
        <v>3.27</v>
      </c>
      <c r="AD35" s="89">
        <f t="shared" si="9"/>
        <v>3.53</v>
      </c>
      <c r="AE35" s="89">
        <f t="shared" si="10"/>
        <v>4.53</v>
      </c>
      <c r="AF35" s="89">
        <f t="shared" si="11"/>
        <v>4.87</v>
      </c>
      <c r="AG35" s="90"/>
      <c r="AH35" s="90">
        <f t="shared" si="18"/>
        <v>3.4</v>
      </c>
      <c r="AI35" s="100">
        <f t="shared" si="19"/>
        <v>4.7</v>
      </c>
      <c r="AJ35" s="90">
        <f t="shared" si="20"/>
        <v>1.3856689701690643</v>
      </c>
      <c r="AK35" s="90">
        <f t="shared" si="21"/>
        <v>4.0111590780077009</v>
      </c>
      <c r="AL35" s="90">
        <f t="shared" si="22"/>
        <v>0.33188261290311161</v>
      </c>
      <c r="AM35" s="90">
        <f t="shared" si="23"/>
        <v>0.35105448300949443</v>
      </c>
      <c r="AN35" s="90">
        <f t="shared" si="24"/>
        <v>1.3852650114671012</v>
      </c>
      <c r="AO35" s="90">
        <f t="shared" si="25"/>
        <v>8.7352561154065533E-2</v>
      </c>
      <c r="AP35" s="90">
        <f t="shared" si="26"/>
        <v>2.4997895148220484</v>
      </c>
      <c r="AQ35" s="91">
        <f t="shared" si="27"/>
        <v>3.1587402101723505</v>
      </c>
      <c r="AR35" s="3">
        <f t="shared" si="28"/>
        <v>0.65895069535030215</v>
      </c>
    </row>
    <row r="36" spans="1:114" x14ac:dyDescent="0.2">
      <c r="A36" s="23" t="s">
        <v>172</v>
      </c>
      <c r="B36" s="24">
        <v>14</v>
      </c>
      <c r="C36" s="24">
        <v>28</v>
      </c>
      <c r="D36" s="24">
        <v>21</v>
      </c>
      <c r="E36" s="25" t="s">
        <v>44</v>
      </c>
      <c r="F36" s="25"/>
      <c r="G36" s="80">
        <f t="shared" si="0"/>
        <v>4.1438839645963395</v>
      </c>
      <c r="H36" s="80">
        <f t="shared" si="12"/>
        <v>5.3041714746833142</v>
      </c>
      <c r="I36" s="81">
        <f t="shared" si="1"/>
        <v>10.396176090379296</v>
      </c>
      <c r="J36" s="77">
        <v>0.27604375434255868</v>
      </c>
      <c r="K36" s="26"/>
      <c r="L36" s="22">
        <v>10</v>
      </c>
      <c r="M36" s="6">
        <v>18</v>
      </c>
      <c r="N36" s="77">
        <v>26.59</v>
      </c>
      <c r="O36" s="77">
        <v>29.41</v>
      </c>
      <c r="P36" s="89">
        <f t="shared" si="2"/>
        <v>0.17682326034692486</v>
      </c>
      <c r="Q36" s="89">
        <f t="shared" si="13"/>
        <v>17.821446548069662</v>
      </c>
      <c r="R36" s="89">
        <f t="shared" si="14"/>
        <v>4.1918309302820962</v>
      </c>
      <c r="S36" s="89">
        <f t="shared" si="3"/>
        <v>19.798989873223331</v>
      </c>
      <c r="T36" s="89">
        <f t="shared" si="15"/>
        <v>0.82994018138919556</v>
      </c>
      <c r="U36" s="89">
        <f t="shared" si="16"/>
        <v>3.3534647442256774E-2</v>
      </c>
      <c r="V36" s="89">
        <f t="shared" si="29"/>
        <v>0.87021563256523138</v>
      </c>
      <c r="W36" s="89">
        <f t="shared" si="5"/>
        <v>21</v>
      </c>
      <c r="X36" s="89"/>
      <c r="Y36" s="89">
        <f t="shared" si="6"/>
        <v>0.63547310046943395</v>
      </c>
      <c r="Z36" s="89">
        <f t="shared" si="7"/>
        <v>1.1049581646610289</v>
      </c>
      <c r="AA36" s="89">
        <f t="shared" si="17"/>
        <v>0.81</v>
      </c>
      <c r="AB36" s="89">
        <f t="shared" si="17"/>
        <v>1.41</v>
      </c>
      <c r="AC36" s="89">
        <f t="shared" si="8"/>
        <v>13.19</v>
      </c>
      <c r="AD36" s="89">
        <f t="shared" si="9"/>
        <v>14.81</v>
      </c>
      <c r="AE36" s="89">
        <f t="shared" si="10"/>
        <v>26.59</v>
      </c>
      <c r="AF36" s="89">
        <f t="shared" si="11"/>
        <v>29.41</v>
      </c>
      <c r="AG36" s="90"/>
      <c r="AH36" s="90">
        <f t="shared" si="18"/>
        <v>14</v>
      </c>
      <c r="AI36" s="90">
        <f t="shared" si="19"/>
        <v>28</v>
      </c>
      <c r="AJ36" s="90">
        <f t="shared" si="20"/>
        <v>2.9856309198952311</v>
      </c>
      <c r="AK36" s="90">
        <f t="shared" si="21"/>
        <v>20.110944162743216</v>
      </c>
      <c r="AL36" s="90">
        <f t="shared" si="22"/>
        <v>3.5840611642754183</v>
      </c>
      <c r="AM36" s="90">
        <f t="shared" si="23"/>
        <v>3.6881932807850748</v>
      </c>
      <c r="AN36" s="90">
        <f t="shared" si="24"/>
        <v>2.9847243814477911</v>
      </c>
      <c r="AO36" s="90">
        <f t="shared" si="25"/>
        <v>0.18187782243747094</v>
      </c>
      <c r="AP36" s="90">
        <f t="shared" si="26"/>
        <v>2.4997895148220484</v>
      </c>
      <c r="AQ36" s="91">
        <f t="shared" si="27"/>
        <v>2.8033531834854575</v>
      </c>
      <c r="AR36" s="2">
        <f t="shared" si="28"/>
        <v>0.30356366866340911</v>
      </c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x14ac:dyDescent="0.2">
      <c r="A37" s="23" t="s">
        <v>45</v>
      </c>
      <c r="B37" s="24">
        <v>34.700000000000003</v>
      </c>
      <c r="C37" s="24">
        <v>44.7</v>
      </c>
      <c r="D37" s="24">
        <v>39.700000000000003</v>
      </c>
      <c r="E37" s="25" t="s">
        <v>43</v>
      </c>
      <c r="F37" s="25" t="s">
        <v>89</v>
      </c>
      <c r="G37" s="80">
        <f t="shared" si="0"/>
        <v>2.4893787754562418</v>
      </c>
      <c r="H37" s="80">
        <f t="shared" si="12"/>
        <v>3.1864048325839893</v>
      </c>
      <c r="I37" s="81">
        <f t="shared" si="1"/>
        <v>6.2453534718646191</v>
      </c>
      <c r="J37" s="108">
        <v>0.83287604570280172</v>
      </c>
      <c r="K37" s="26">
        <v>3</v>
      </c>
      <c r="L37" s="22">
        <v>5</v>
      </c>
      <c r="M37" s="6">
        <v>9</v>
      </c>
      <c r="N37" s="77">
        <v>43.31</v>
      </c>
      <c r="O37" s="77">
        <v>46.09</v>
      </c>
      <c r="P37" s="89">
        <f t="shared" si="2"/>
        <v>6.4600462925181096E-2</v>
      </c>
      <c r="Q37" s="89">
        <f t="shared" si="13"/>
        <v>6.4667919541993344</v>
      </c>
      <c r="R37" s="89">
        <f t="shared" si="14"/>
        <v>2.4933495451298708</v>
      </c>
      <c r="S37" s="89">
        <f t="shared" si="3"/>
        <v>39.383879951066277</v>
      </c>
      <c r="T37" s="89">
        <f t="shared" si="15"/>
        <v>0.98197779161440535</v>
      </c>
      <c r="U37" s="89">
        <f t="shared" si="16"/>
        <v>1.9946796361038965E-2</v>
      </c>
      <c r="V37" s="89">
        <f t="shared" si="29"/>
        <v>0.98828337385612808</v>
      </c>
      <c r="W37" s="89">
        <f t="shared" si="5"/>
        <v>39.700000000000003</v>
      </c>
      <c r="X37" s="89"/>
      <c r="Y37" s="89">
        <f t="shared" si="6"/>
        <v>0.88854939205093331</v>
      </c>
      <c r="Z37" s="89">
        <f t="shared" si="7"/>
        <v>1.0880173556613228</v>
      </c>
      <c r="AA37" s="89">
        <f t="shared" si="17"/>
        <v>1.1399999999999999</v>
      </c>
      <c r="AB37" s="89">
        <f t="shared" si="17"/>
        <v>1.39</v>
      </c>
      <c r="AC37" s="89">
        <f t="shared" si="8"/>
        <v>33.56</v>
      </c>
      <c r="AD37" s="89">
        <f t="shared" si="9"/>
        <v>35.840000000000003</v>
      </c>
      <c r="AE37" s="89">
        <f t="shared" si="10"/>
        <v>43.31</v>
      </c>
      <c r="AF37" s="89">
        <f t="shared" si="11"/>
        <v>46.09</v>
      </c>
      <c r="AG37" s="90"/>
      <c r="AH37" s="90">
        <f t="shared" si="18"/>
        <v>34.700000000000003</v>
      </c>
      <c r="AI37" s="90">
        <f t="shared" si="19"/>
        <v>44.7</v>
      </c>
      <c r="AJ37" s="90">
        <f t="shared" si="20"/>
        <v>3.6733565942861683</v>
      </c>
      <c r="AK37" s="90">
        <f t="shared" si="21"/>
        <v>39.466144542279913</v>
      </c>
      <c r="AL37" s="90">
        <f t="shared" si="22"/>
        <v>2.5521934598928371</v>
      </c>
      <c r="AM37" s="90">
        <f t="shared" si="23"/>
        <v>2.736858689037529</v>
      </c>
      <c r="AN37" s="90">
        <f t="shared" si="24"/>
        <v>3.6730444642169435</v>
      </c>
      <c r="AO37" s="90">
        <f t="shared" si="25"/>
        <v>6.9263843010602635E-2</v>
      </c>
      <c r="AP37" s="90">
        <f t="shared" si="26"/>
        <v>2.4997895148220373</v>
      </c>
      <c r="AQ37" s="91">
        <f t="shared" si="27"/>
        <v>3.343520902995889</v>
      </c>
      <c r="AR37" s="2">
        <f t="shared" si="28"/>
        <v>0.84373138817385174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x14ac:dyDescent="0.2">
      <c r="A38" s="1" t="s">
        <v>173</v>
      </c>
      <c r="B38" s="71">
        <v>1.5</v>
      </c>
      <c r="C38" s="72">
        <v>10</v>
      </c>
      <c r="D38" s="24">
        <v>5.75</v>
      </c>
      <c r="E38" s="19" t="s">
        <v>46</v>
      </c>
      <c r="F38" s="7" t="s">
        <v>126</v>
      </c>
      <c r="G38" s="80">
        <f t="shared" si="0"/>
        <v>6.6832240813543349</v>
      </c>
      <c r="H38" s="80">
        <f t="shared" si="12"/>
        <v>8.5545268241335481</v>
      </c>
      <c r="I38" s="81">
        <f t="shared" si="1"/>
        <v>16.766872575301754</v>
      </c>
      <c r="J38" s="77">
        <v>5.8747412286941358E-2</v>
      </c>
      <c r="K38" s="26">
        <v>12</v>
      </c>
      <c r="L38" s="22">
        <v>17</v>
      </c>
      <c r="M38" s="6">
        <v>30</v>
      </c>
      <c r="N38" s="77">
        <v>9.1999999999999993</v>
      </c>
      <c r="O38" s="77">
        <v>10.8</v>
      </c>
      <c r="P38" s="89">
        <f t="shared" si="2"/>
        <v>0.48395917981782693</v>
      </c>
      <c r="Q38" s="89">
        <f t="shared" si="13"/>
        <v>51.372958387566349</v>
      </c>
      <c r="R38" s="89">
        <f t="shared" si="14"/>
        <v>7.1500320550027148</v>
      </c>
      <c r="S38" s="89">
        <f t="shared" si="3"/>
        <v>3.872983346207417</v>
      </c>
      <c r="T38" s="89">
        <f t="shared" si="15"/>
        <v>0.27691955073874708</v>
      </c>
      <c r="U38" s="89">
        <f t="shared" si="16"/>
        <v>5.7200256440021718E-2</v>
      </c>
      <c r="V38" s="89">
        <f t="shared" si="29"/>
        <v>0.38428538467787426</v>
      </c>
      <c r="W38" s="89">
        <f t="shared" si="5"/>
        <v>5.75</v>
      </c>
      <c r="X38" s="89"/>
      <c r="Y38" s="89">
        <f t="shared" si="6"/>
        <v>0.141184294807782</v>
      </c>
      <c r="Z38" s="89">
        <f t="shared" si="7"/>
        <v>0.62738647454796659</v>
      </c>
      <c r="AA38" s="89">
        <f t="shared" si="17"/>
        <v>0.18</v>
      </c>
      <c r="AB38" s="89">
        <f t="shared" si="17"/>
        <v>0.8</v>
      </c>
      <c r="AC38" s="89">
        <f t="shared" si="8"/>
        <v>1.32</v>
      </c>
      <c r="AD38" s="89">
        <f t="shared" si="9"/>
        <v>1.68</v>
      </c>
      <c r="AE38" s="89">
        <f t="shared" si="10"/>
        <v>9.1999999999999993</v>
      </c>
      <c r="AF38" s="89">
        <f t="shared" si="11"/>
        <v>10.8</v>
      </c>
      <c r="AG38" s="90"/>
      <c r="AH38" s="90">
        <f t="shared" si="18"/>
        <v>1.5</v>
      </c>
      <c r="AI38" s="100">
        <f t="shared" si="19"/>
        <v>10</v>
      </c>
      <c r="AJ38" s="90">
        <f t="shared" si="20"/>
        <v>1.3540251005511053</v>
      </c>
      <c r="AK38" s="90">
        <f t="shared" si="21"/>
        <v>4.3541671167096858</v>
      </c>
      <c r="AL38" s="90">
        <f t="shared" si="22"/>
        <v>2.2368644609923645</v>
      </c>
      <c r="AM38" s="90">
        <f t="shared" si="23"/>
        <v>2.2696338633637985</v>
      </c>
      <c r="AN38" s="90">
        <f t="shared" si="24"/>
        <v>1.3509531528981633</v>
      </c>
      <c r="AO38" s="90">
        <f t="shared" si="25"/>
        <v>0.49026562497877352</v>
      </c>
      <c r="AP38" s="90">
        <f t="shared" si="26"/>
        <v>2.4997895148220484</v>
      </c>
      <c r="AQ38" s="91">
        <f t="shared" si="27"/>
        <v>2.6125877793775731</v>
      </c>
      <c r="AR38" s="2">
        <f t="shared" si="28"/>
        <v>0.11279826455552477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43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44"/>
      <c r="CT38" s="43"/>
      <c r="CU38" s="43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x14ac:dyDescent="0.2">
      <c r="A39" s="23" t="s">
        <v>47</v>
      </c>
      <c r="B39" s="34">
        <v>0.93</v>
      </c>
      <c r="C39" s="24">
        <v>3.93</v>
      </c>
      <c r="D39" s="24">
        <v>2.4300000000000002</v>
      </c>
      <c r="E39" s="7" t="s">
        <v>11</v>
      </c>
      <c r="F39" s="25"/>
      <c r="G39" s="80">
        <f t="shared" si="0"/>
        <v>5.885446980954752</v>
      </c>
      <c r="H39" s="80">
        <f t="shared" si="12"/>
        <v>7.5333721356220824</v>
      </c>
      <c r="I39" s="81">
        <f t="shared" si="1"/>
        <v>14.765409385819281</v>
      </c>
      <c r="J39" s="77">
        <v>9.9064888037059262E-2</v>
      </c>
      <c r="K39" s="26">
        <v>7</v>
      </c>
      <c r="L39" s="22">
        <v>12</v>
      </c>
      <c r="M39" s="6">
        <v>20</v>
      </c>
      <c r="N39" s="77">
        <v>3.6500000000000004</v>
      </c>
      <c r="O39" s="77">
        <v>4.21</v>
      </c>
      <c r="P39" s="89">
        <f t="shared" si="2"/>
        <v>0.36765564252959315</v>
      </c>
      <c r="Q39" s="89">
        <f t="shared" si="13"/>
        <v>38.043677636768066</v>
      </c>
      <c r="R39" s="89">
        <f t="shared" si="14"/>
        <v>6.1476562718460492</v>
      </c>
      <c r="S39" s="89">
        <f t="shared" si="3"/>
        <v>1.9117792759625785</v>
      </c>
      <c r="T39" s="89">
        <f t="shared" si="15"/>
        <v>0.11752961856256645</v>
      </c>
      <c r="U39" s="89">
        <f t="shared" si="16"/>
        <v>4.9181250174768397E-2</v>
      </c>
      <c r="V39" s="89">
        <f t="shared" si="29"/>
        <v>0.1430163616372005</v>
      </c>
      <c r="W39" s="89">
        <f t="shared" si="5"/>
        <v>2.4300000000000002</v>
      </c>
      <c r="X39" s="89"/>
      <c r="Y39" s="89">
        <f t="shared" si="6"/>
        <v>6.9244486375047903E-2</v>
      </c>
      <c r="Z39" s="89">
        <f t="shared" si="7"/>
        <v>0.21678823689935309</v>
      </c>
      <c r="AA39" s="89">
        <f t="shared" si="17"/>
        <v>0.09</v>
      </c>
      <c r="AB39" s="89">
        <f t="shared" si="17"/>
        <v>0.28000000000000003</v>
      </c>
      <c r="AC39" s="89">
        <f t="shared" si="8"/>
        <v>0.84000000000000008</v>
      </c>
      <c r="AD39" s="89">
        <f t="shared" si="9"/>
        <v>1.02</v>
      </c>
      <c r="AE39" s="89">
        <f t="shared" si="10"/>
        <v>3.6500000000000004</v>
      </c>
      <c r="AF39" s="89">
        <f t="shared" si="11"/>
        <v>4.21</v>
      </c>
      <c r="AG39" s="90"/>
      <c r="AH39" s="90">
        <f t="shared" si="18"/>
        <v>0.93</v>
      </c>
      <c r="AI39" s="90">
        <f t="shared" si="19"/>
        <v>3.93</v>
      </c>
      <c r="AJ39" s="90">
        <f t="shared" si="20"/>
        <v>0.64803436652316726</v>
      </c>
      <c r="AK39" s="90">
        <f t="shared" si="21"/>
        <v>2.0454538619723381</v>
      </c>
      <c r="AL39" s="90">
        <f t="shared" si="22"/>
        <v>0.77816587345757915</v>
      </c>
      <c r="AM39" s="90">
        <f t="shared" si="23"/>
        <v>0.79119896758649755</v>
      </c>
      <c r="AN39" s="90">
        <f t="shared" si="24"/>
        <v>0.64590361650433437</v>
      </c>
      <c r="AO39" s="90">
        <f t="shared" si="25"/>
        <v>0.37340617499113959</v>
      </c>
      <c r="AP39" s="90">
        <f t="shared" si="26"/>
        <v>2.4997895148220484</v>
      </c>
      <c r="AQ39" s="91">
        <f t="shared" si="27"/>
        <v>2.6463145217880957</v>
      </c>
      <c r="AR39" s="2">
        <f t="shared" si="28"/>
        <v>0.14652500696604731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  <row r="40" spans="1:114" x14ac:dyDescent="0.2">
      <c r="A40" s="45" t="s">
        <v>48</v>
      </c>
      <c r="B40" s="24">
        <v>7</v>
      </c>
      <c r="C40" s="24">
        <v>16</v>
      </c>
      <c r="D40" s="24">
        <v>11.5</v>
      </c>
      <c r="E40" s="25" t="s">
        <v>11</v>
      </c>
      <c r="F40" s="25"/>
      <c r="G40" s="80">
        <f t="shared" si="0"/>
        <v>4.5175822044806013</v>
      </c>
      <c r="H40" s="80">
        <f t="shared" si="12"/>
        <v>5.7825052217351702</v>
      </c>
      <c r="I40" s="81">
        <f t="shared" si="1"/>
        <v>11.333710234600934</v>
      </c>
      <c r="J40" s="77">
        <v>0.22198619902545902</v>
      </c>
      <c r="K40" s="26">
        <v>6</v>
      </c>
      <c r="L40" s="22">
        <v>10</v>
      </c>
      <c r="M40" s="6">
        <v>18</v>
      </c>
      <c r="N40" s="77">
        <v>15.12</v>
      </c>
      <c r="O40" s="77">
        <v>16.88</v>
      </c>
      <c r="P40" s="89">
        <f t="shared" si="2"/>
        <v>0.21088739111848673</v>
      </c>
      <c r="Q40" s="89">
        <f t="shared" si="13"/>
        <v>21.325398601775923</v>
      </c>
      <c r="R40" s="89">
        <f t="shared" si="14"/>
        <v>4.5907949858141048</v>
      </c>
      <c r="S40" s="89">
        <f t="shared" si="3"/>
        <v>10.583005244258363</v>
      </c>
      <c r="T40" s="89">
        <f t="shared" si="15"/>
        <v>0.4858440741018567</v>
      </c>
      <c r="U40" s="89">
        <f t="shared" si="16"/>
        <v>3.6726359886512842E-2</v>
      </c>
      <c r="V40" s="89">
        <f t="shared" si="29"/>
        <v>0.51952195351526909</v>
      </c>
      <c r="W40" s="89">
        <f t="shared" si="5"/>
        <v>11.5</v>
      </c>
      <c r="X40" s="89"/>
      <c r="Y40" s="89">
        <f t="shared" si="6"/>
        <v>0.35425333402596126</v>
      </c>
      <c r="Z40" s="89">
        <f t="shared" si="7"/>
        <v>0.6847905730045768</v>
      </c>
      <c r="AA40" s="89">
        <f t="shared" si="17"/>
        <v>0.45</v>
      </c>
      <c r="AB40" s="89">
        <f t="shared" si="17"/>
        <v>0.88</v>
      </c>
      <c r="AC40" s="89">
        <f t="shared" si="8"/>
        <v>6.55</v>
      </c>
      <c r="AD40" s="89">
        <f t="shared" si="9"/>
        <v>7.45</v>
      </c>
      <c r="AE40" s="89">
        <f t="shared" si="10"/>
        <v>15.12</v>
      </c>
      <c r="AF40" s="89">
        <f t="shared" si="11"/>
        <v>16.88</v>
      </c>
      <c r="AG40" s="90"/>
      <c r="AH40" s="90">
        <f t="shared" si="18"/>
        <v>7</v>
      </c>
      <c r="AI40" s="90">
        <f t="shared" si="19"/>
        <v>16</v>
      </c>
      <c r="AJ40" s="90">
        <f t="shared" si="20"/>
        <v>2.3592494356475471</v>
      </c>
      <c r="AK40" s="90">
        <f t="shared" si="21"/>
        <v>10.820972849327168</v>
      </c>
      <c r="AL40" s="90">
        <f t="shared" si="22"/>
        <v>2.3076155927089679</v>
      </c>
      <c r="AM40" s="90">
        <f t="shared" si="23"/>
        <v>2.3653737091415139</v>
      </c>
      <c r="AN40" s="90">
        <f t="shared" si="24"/>
        <v>2.3581482709274981</v>
      </c>
      <c r="AO40" s="90">
        <f t="shared" si="25"/>
        <v>0.21604587747249249</v>
      </c>
      <c r="AP40" s="90">
        <f t="shared" si="26"/>
        <v>2.4997895148220373</v>
      </c>
      <c r="AQ40" s="91">
        <f t="shared" si="27"/>
        <v>2.7536595465011415</v>
      </c>
      <c r="AR40" s="2">
        <f t="shared" si="28"/>
        <v>0.25387003167910427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spans="1:114" x14ac:dyDescent="0.2">
      <c r="A41" s="45" t="s">
        <v>49</v>
      </c>
      <c r="B41" s="34">
        <v>0.4</v>
      </c>
      <c r="C41" s="24">
        <v>2.2999999999999998</v>
      </c>
      <c r="D41" s="24">
        <v>1.3499999999999999</v>
      </c>
      <c r="E41" s="25" t="s">
        <v>11</v>
      </c>
      <c r="F41" s="25"/>
      <c r="G41" s="80">
        <f t="shared" si="0"/>
        <v>6.4372761768014399</v>
      </c>
      <c r="H41" s="80">
        <f t="shared" si="12"/>
        <v>8.2397135063058435</v>
      </c>
      <c r="I41" s="81">
        <f t="shared" si="1"/>
        <v>16.149838472359452</v>
      </c>
      <c r="J41" s="77">
        <v>6.9444350457414927E-2</v>
      </c>
      <c r="K41" s="26">
        <v>8</v>
      </c>
      <c r="L41" s="22">
        <v>13</v>
      </c>
      <c r="M41" s="6">
        <v>26</v>
      </c>
      <c r="N41" s="77">
        <v>2.1199999999999997</v>
      </c>
      <c r="O41" s="77">
        <v>2.48</v>
      </c>
      <c r="P41" s="89">
        <f t="shared" si="2"/>
        <v>0.44622445275746403</v>
      </c>
      <c r="Q41" s="89">
        <f t="shared" si="13"/>
        <v>46.938665855956188</v>
      </c>
      <c r="R41" s="89">
        <f t="shared" si="14"/>
        <v>6.8329104967031578</v>
      </c>
      <c r="S41" s="89">
        <f t="shared" si="3"/>
        <v>0.95916630466254382</v>
      </c>
      <c r="T41" s="89">
        <f t="shared" si="15"/>
        <v>6.5538975112126752E-2</v>
      </c>
      <c r="U41" s="89">
        <f t="shared" si="16"/>
        <v>5.4663283973625264E-2</v>
      </c>
      <c r="V41" s="89">
        <f t="shared" si="29"/>
        <v>8.6903228386819437E-2</v>
      </c>
      <c r="W41" s="89">
        <f t="shared" si="5"/>
        <v>1.3499999999999999</v>
      </c>
      <c r="X41" s="89"/>
      <c r="Y41" s="89">
        <f t="shared" si="6"/>
        <v>3.4973108611875456E-2</v>
      </c>
      <c r="Z41" s="89">
        <f t="shared" si="7"/>
        <v>0.13883334816176343</v>
      </c>
      <c r="AA41" s="89">
        <f t="shared" si="17"/>
        <v>0.04</v>
      </c>
      <c r="AB41" s="89">
        <f t="shared" si="17"/>
        <v>0.18</v>
      </c>
      <c r="AC41" s="89">
        <f t="shared" si="8"/>
        <v>0.36000000000000004</v>
      </c>
      <c r="AD41" s="89">
        <f t="shared" si="9"/>
        <v>0.44</v>
      </c>
      <c r="AE41" s="89">
        <f t="shared" si="10"/>
        <v>2.1199999999999997</v>
      </c>
      <c r="AF41" s="89">
        <f t="shared" si="11"/>
        <v>2.48</v>
      </c>
      <c r="AG41" s="90"/>
      <c r="AH41" s="90">
        <f t="shared" si="18"/>
        <v>0.4</v>
      </c>
      <c r="AI41" s="90">
        <f t="shared" si="19"/>
        <v>2.2999999999999998</v>
      </c>
      <c r="AJ41" s="90">
        <f t="shared" si="20"/>
        <v>-4.1690804469525555E-2</v>
      </c>
      <c r="AK41" s="90">
        <f t="shared" si="21"/>
        <v>1.0595744090978292</v>
      </c>
      <c r="AL41" s="90">
        <f t="shared" si="22"/>
        <v>0.49735009138165226</v>
      </c>
      <c r="AM41" s="90">
        <f t="shared" si="23"/>
        <v>0.50488541720016988</v>
      </c>
      <c r="AN41" s="90">
        <f t="shared" si="24"/>
        <v>-4.4439391967591384E-2</v>
      </c>
      <c r="AO41" s="90">
        <f t="shared" si="25"/>
        <v>0.45234216831379986</v>
      </c>
      <c r="AP41" s="90">
        <f t="shared" si="26"/>
        <v>2.4997895148220484</v>
      </c>
      <c r="AQ41" s="91">
        <f t="shared" si="27"/>
        <v>2.6216090336446451</v>
      </c>
      <c r="AR41" s="2">
        <f t="shared" si="28"/>
        <v>0.12181951882259678</v>
      </c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</row>
    <row r="42" spans="1:114" x14ac:dyDescent="0.2">
      <c r="A42" s="45" t="s">
        <v>50</v>
      </c>
      <c r="B42" s="24">
        <v>7.2</v>
      </c>
      <c r="C42" s="40">
        <v>21.5</v>
      </c>
      <c r="D42" s="24">
        <v>14.35</v>
      </c>
      <c r="E42" s="74" t="s">
        <v>21</v>
      </c>
      <c r="F42" s="41" t="s">
        <v>96</v>
      </c>
      <c r="G42" s="80">
        <f t="shared" si="0"/>
        <v>5.1700350296093998</v>
      </c>
      <c r="H42" s="80">
        <f t="shared" si="12"/>
        <v>6.6176448379000314</v>
      </c>
      <c r="I42" s="81">
        <f t="shared" si="1"/>
        <v>12.970583882284062</v>
      </c>
      <c r="J42" s="77">
        <v>0.15217123494321028</v>
      </c>
      <c r="K42" s="26">
        <v>4</v>
      </c>
      <c r="L42" s="22"/>
      <c r="N42" s="77">
        <v>20.16</v>
      </c>
      <c r="O42" s="77">
        <v>22.84</v>
      </c>
      <c r="P42" s="89">
        <f t="shared" si="2"/>
        <v>0.27907446661010393</v>
      </c>
      <c r="Q42" s="89">
        <f t="shared" si="13"/>
        <v>28.45974294068656</v>
      </c>
      <c r="R42" s="89">
        <f t="shared" si="14"/>
        <v>5.3112844906563383</v>
      </c>
      <c r="S42" s="89">
        <f t="shared" si="3"/>
        <v>12.441864811996632</v>
      </c>
      <c r="T42" s="89">
        <f t="shared" si="15"/>
        <v>0.66082283610800563</v>
      </c>
      <c r="U42" s="89">
        <f t="shared" si="16"/>
        <v>4.2490275925250717E-2</v>
      </c>
      <c r="V42" s="89">
        <f t="shared" si="29"/>
        <v>0.74190002674894884</v>
      </c>
      <c r="W42" s="89">
        <f t="shared" si="5"/>
        <v>14.35</v>
      </c>
      <c r="X42" s="89"/>
      <c r="Y42" s="89">
        <f t="shared" si="6"/>
        <v>0.43809455388340629</v>
      </c>
      <c r="Z42" s="89">
        <f t="shared" si="7"/>
        <v>1.0457054996144917</v>
      </c>
      <c r="AA42" s="89">
        <f t="shared" si="17"/>
        <v>0.56000000000000005</v>
      </c>
      <c r="AB42" s="89">
        <f t="shared" si="17"/>
        <v>1.34</v>
      </c>
      <c r="AC42" s="89">
        <f t="shared" si="8"/>
        <v>6.6400000000000006</v>
      </c>
      <c r="AD42" s="89">
        <f t="shared" si="9"/>
        <v>7.76</v>
      </c>
      <c r="AE42" s="89">
        <f t="shared" si="10"/>
        <v>20.16</v>
      </c>
      <c r="AF42" s="89">
        <f t="shared" si="11"/>
        <v>22.84</v>
      </c>
      <c r="AG42" s="90"/>
      <c r="AH42" s="90">
        <f t="shared" si="18"/>
        <v>7.2</v>
      </c>
      <c r="AI42" s="90">
        <f t="shared" si="19"/>
        <v>21.5</v>
      </c>
      <c r="AJ42" s="90">
        <f t="shared" si="20"/>
        <v>2.5210669805778134</v>
      </c>
      <c r="AK42" s="90">
        <f t="shared" si="21"/>
        <v>12.935924159815926</v>
      </c>
      <c r="AL42" s="90">
        <f t="shared" si="22"/>
        <v>3.6815307628857803</v>
      </c>
      <c r="AM42" s="90">
        <f t="shared" si="23"/>
        <v>3.7555404947576383</v>
      </c>
      <c r="AN42" s="90">
        <f t="shared" si="24"/>
        <v>2.5195478958622748</v>
      </c>
      <c r="AO42" s="90">
        <f t="shared" si="25"/>
        <v>0.28446568746474676</v>
      </c>
      <c r="AP42" s="90">
        <f t="shared" si="26"/>
        <v>2.4997895148220484</v>
      </c>
      <c r="AQ42" s="91">
        <f t="shared" si="27"/>
        <v>2.6915498477441901</v>
      </c>
      <c r="AR42" s="2">
        <f t="shared" si="28"/>
        <v>0.19176033292214179</v>
      </c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1:114" x14ac:dyDescent="0.2">
      <c r="A43" s="45" t="s">
        <v>51</v>
      </c>
      <c r="B43" s="24">
        <v>0.6</v>
      </c>
      <c r="C43" s="40">
        <v>2.2000000000000002</v>
      </c>
      <c r="D43" s="24">
        <v>1.4000000000000001</v>
      </c>
      <c r="E43" s="38" t="s">
        <v>23</v>
      </c>
      <c r="F43" s="41" t="s">
        <v>95</v>
      </c>
      <c r="G43" s="80">
        <f t="shared" si="0"/>
        <v>5.607433416779843</v>
      </c>
      <c r="H43" s="80">
        <f t="shared" si="12"/>
        <v>7.1775147734781992</v>
      </c>
      <c r="I43" s="81">
        <f t="shared" si="1"/>
        <v>14.067928956017271</v>
      </c>
      <c r="J43" s="77">
        <v>0.11743377629880314</v>
      </c>
      <c r="K43" s="26">
        <v>6</v>
      </c>
      <c r="L43" s="22">
        <v>11</v>
      </c>
      <c r="M43" s="6">
        <v>18</v>
      </c>
      <c r="N43" s="77">
        <v>2.0500000000000003</v>
      </c>
      <c r="O43" s="77">
        <v>2.35</v>
      </c>
      <c r="P43" s="89">
        <f t="shared" si="2"/>
        <v>0.33144974084955642</v>
      </c>
      <c r="Q43" s="89">
        <f t="shared" si="13"/>
        <v>34.076474144184452</v>
      </c>
      <c r="R43" s="89">
        <f t="shared" si="14"/>
        <v>5.8160531414512064</v>
      </c>
      <c r="S43" s="89">
        <f t="shared" si="3"/>
        <v>1.1489125293076057</v>
      </c>
      <c r="T43" s="89">
        <f t="shared" si="15"/>
        <v>6.6821363253321511E-2</v>
      </c>
      <c r="U43" s="89">
        <f t="shared" si="16"/>
        <v>4.6528425131609652E-2</v>
      </c>
      <c r="V43" s="89">
        <f t="shared" si="29"/>
        <v>7.8504067834917812E-2</v>
      </c>
      <c r="W43" s="89">
        <f t="shared" si="5"/>
        <v>1.4000000000000001</v>
      </c>
      <c r="X43" s="89"/>
      <c r="Y43" s="89">
        <f t="shared" si="6"/>
        <v>4.1281327729630099E-2</v>
      </c>
      <c r="Z43" s="89">
        <f t="shared" si="7"/>
        <v>0.11572680794020554</v>
      </c>
      <c r="AA43" s="89">
        <f t="shared" si="17"/>
        <v>0.05</v>
      </c>
      <c r="AB43" s="89">
        <f t="shared" si="17"/>
        <v>0.15</v>
      </c>
      <c r="AC43" s="89">
        <f t="shared" si="8"/>
        <v>0.54999999999999993</v>
      </c>
      <c r="AD43" s="89">
        <f t="shared" si="9"/>
        <v>0.65</v>
      </c>
      <c r="AE43" s="89">
        <f t="shared" si="10"/>
        <v>2.0500000000000003</v>
      </c>
      <c r="AF43" s="89">
        <f t="shared" si="11"/>
        <v>2.35</v>
      </c>
      <c r="AG43" s="90"/>
      <c r="AH43" s="90">
        <f t="shared" si="18"/>
        <v>0.6</v>
      </c>
      <c r="AI43" s="90">
        <f t="shared" si="19"/>
        <v>2.2000000000000002</v>
      </c>
      <c r="AJ43" s="90">
        <f t="shared" si="20"/>
        <v>0.13881586829913978</v>
      </c>
      <c r="AK43" s="90">
        <f t="shared" si="21"/>
        <v>1.2137871328586014</v>
      </c>
      <c r="AL43" s="90">
        <f t="shared" si="22"/>
        <v>0.41361585849399912</v>
      </c>
      <c r="AM43" s="90">
        <f t="shared" si="23"/>
        <v>0.42099996088403296</v>
      </c>
      <c r="AN43" s="90">
        <f t="shared" si="24"/>
        <v>0.13694542062963388</v>
      </c>
      <c r="AO43" s="90">
        <f t="shared" si="25"/>
        <v>0.33704573287352263</v>
      </c>
      <c r="AP43" s="90">
        <f t="shared" si="26"/>
        <v>2.4997895148220484</v>
      </c>
      <c r="AQ43" s="91">
        <f t="shared" si="27"/>
        <v>2.6617635072746393</v>
      </c>
      <c r="AR43" s="2">
        <f t="shared" si="28"/>
        <v>0.16197399245259092</v>
      </c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1:114" x14ac:dyDescent="0.2">
      <c r="A44" s="45" t="s">
        <v>174</v>
      </c>
      <c r="B44" s="24">
        <v>105</v>
      </c>
      <c r="C44" s="24">
        <v>205</v>
      </c>
      <c r="D44" s="24">
        <v>155</v>
      </c>
      <c r="E44" s="75" t="s">
        <v>13</v>
      </c>
      <c r="F44" s="25"/>
      <c r="G44" s="80">
        <f t="shared" si="0"/>
        <v>4.0721363844502472</v>
      </c>
      <c r="H44" s="80">
        <f t="shared" si="12"/>
        <v>5.2123345720963163</v>
      </c>
      <c r="I44" s="81">
        <f t="shared" si="1"/>
        <v>10.216175761308779</v>
      </c>
      <c r="J44" s="77">
        <v>0.28800398318479248</v>
      </c>
      <c r="K44" s="26">
        <v>5</v>
      </c>
      <c r="L44" s="22">
        <v>9</v>
      </c>
      <c r="M44" s="6">
        <v>18</v>
      </c>
      <c r="N44" s="77">
        <v>194.81</v>
      </c>
      <c r="O44" s="77">
        <v>215.19</v>
      </c>
      <c r="P44" s="89">
        <f t="shared" si="2"/>
        <v>0.17067592576042995</v>
      </c>
      <c r="Q44" s="89">
        <f t="shared" si="13"/>
        <v>17.192646112429756</v>
      </c>
      <c r="R44" s="89">
        <f t="shared" si="14"/>
        <v>4.1161445689418823</v>
      </c>
      <c r="S44" s="89">
        <f t="shared" si="3"/>
        <v>146.71400751121209</v>
      </c>
      <c r="T44" s="89">
        <f t="shared" si="15"/>
        <v>6.0389606520497425</v>
      </c>
      <c r="U44" s="89">
        <f t="shared" si="16"/>
        <v>3.2929156551535069E-2</v>
      </c>
      <c r="V44" s="89">
        <f t="shared" si="29"/>
        <v>6.3118113958978839</v>
      </c>
      <c r="W44" s="89">
        <f t="shared" si="5"/>
        <v>155</v>
      </c>
      <c r="X44" s="89"/>
      <c r="Y44" s="89">
        <f t="shared" si="6"/>
        <v>4.6653535683211302</v>
      </c>
      <c r="Z44" s="89">
        <f t="shared" si="7"/>
        <v>7.9582692234746375</v>
      </c>
      <c r="AA44" s="89">
        <f t="shared" si="17"/>
        <v>5.97</v>
      </c>
      <c r="AB44" s="89">
        <f t="shared" si="17"/>
        <v>10.19</v>
      </c>
      <c r="AC44" s="89">
        <f t="shared" si="8"/>
        <v>99.03</v>
      </c>
      <c r="AD44" s="89">
        <f t="shared" si="9"/>
        <v>110.97</v>
      </c>
      <c r="AE44" s="89">
        <f t="shared" si="10"/>
        <v>194.81</v>
      </c>
      <c r="AF44" s="89">
        <f t="shared" si="11"/>
        <v>215.19</v>
      </c>
      <c r="AG44" s="90"/>
      <c r="AH44" s="90">
        <f t="shared" si="18"/>
        <v>105</v>
      </c>
      <c r="AI44" s="90">
        <f t="shared" si="19"/>
        <v>205</v>
      </c>
      <c r="AJ44" s="90">
        <f t="shared" si="20"/>
        <v>4.9884851646479653</v>
      </c>
      <c r="AK44" s="90">
        <f t="shared" si="21"/>
        <v>148.86655497608399</v>
      </c>
      <c r="AL44" s="90">
        <f t="shared" si="22"/>
        <v>25.594099976803811</v>
      </c>
      <c r="AM44" s="90">
        <f t="shared" si="23"/>
        <v>26.36089749458495</v>
      </c>
      <c r="AN44" s="90">
        <f t="shared" si="24"/>
        <v>4.9876128889790161</v>
      </c>
      <c r="AO44" s="90">
        <f t="shared" si="25"/>
        <v>0.17571233016518661</v>
      </c>
      <c r="AP44" s="90">
        <f t="shared" si="26"/>
        <v>2.4997895148220262</v>
      </c>
      <c r="AQ44" s="91">
        <f t="shared" si="27"/>
        <v>2.8144905306051848</v>
      </c>
      <c r="AR44" s="2">
        <f t="shared" si="28"/>
        <v>0.31470101578315868</v>
      </c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ht="14.25" x14ac:dyDescent="0.2">
      <c r="A45" s="23" t="s">
        <v>175</v>
      </c>
      <c r="B45" s="24">
        <v>4.5</v>
      </c>
      <c r="C45" s="40">
        <v>10</v>
      </c>
      <c r="D45" s="24">
        <v>7.25</v>
      </c>
      <c r="E45" s="75" t="s">
        <v>197</v>
      </c>
      <c r="F45" s="41"/>
      <c r="G45" s="80">
        <f t="shared" si="0"/>
        <v>4.441844080773012</v>
      </c>
      <c r="H45" s="80">
        <f t="shared" si="12"/>
        <v>5.6855604233894557</v>
      </c>
      <c r="I45" s="81">
        <f t="shared" si="1"/>
        <v>11.143698429843333</v>
      </c>
      <c r="J45" s="77">
        <v>0.23194249011745383</v>
      </c>
      <c r="K45" s="26">
        <v>4</v>
      </c>
      <c r="L45" s="22">
        <v>6.5</v>
      </c>
      <c r="M45" s="6">
        <v>18</v>
      </c>
      <c r="N45" s="77">
        <v>9.4600000000000009</v>
      </c>
      <c r="O45" s="77">
        <v>10.54</v>
      </c>
      <c r="P45" s="89">
        <f t="shared" si="2"/>
        <v>0.20370094291269689</v>
      </c>
      <c r="Q45" s="89">
        <f t="shared" si="13"/>
        <v>20.583241949707855</v>
      </c>
      <c r="R45" s="89">
        <f t="shared" si="14"/>
        <v>4.5092396199035436</v>
      </c>
      <c r="S45" s="89">
        <f t="shared" si="3"/>
        <v>6.7082039324993694</v>
      </c>
      <c r="T45" s="89">
        <f t="shared" si="15"/>
        <v>0.30248898950818914</v>
      </c>
      <c r="U45" s="89">
        <f t="shared" si="16"/>
        <v>3.6073916959228347E-2</v>
      </c>
      <c r="V45" s="89">
        <f t="shared" si="29"/>
        <v>0.32203369585604336</v>
      </c>
      <c r="W45" s="89">
        <f t="shared" si="5"/>
        <v>7.25</v>
      </c>
      <c r="X45" s="89"/>
      <c r="Y45" s="89">
        <f t="shared" si="6"/>
        <v>0.2228304242181654</v>
      </c>
      <c r="Z45" s="89">
        <f t="shared" si="7"/>
        <v>0.42123696749392131</v>
      </c>
      <c r="AA45" s="89">
        <f t="shared" si="17"/>
        <v>0.28999999999999998</v>
      </c>
      <c r="AB45" s="89">
        <f t="shared" si="17"/>
        <v>0.54</v>
      </c>
      <c r="AC45" s="89">
        <f t="shared" si="8"/>
        <v>4.21</v>
      </c>
      <c r="AD45" s="89">
        <f t="shared" si="9"/>
        <v>4.79</v>
      </c>
      <c r="AE45" s="89">
        <f t="shared" si="10"/>
        <v>9.4600000000000009</v>
      </c>
      <c r="AF45" s="89">
        <f t="shared" si="11"/>
        <v>10.54</v>
      </c>
      <c r="AG45" s="90"/>
      <c r="AH45" s="90">
        <f t="shared" si="18"/>
        <v>4.5</v>
      </c>
      <c r="AI45" s="90">
        <f t="shared" si="19"/>
        <v>10</v>
      </c>
      <c r="AJ45" s="90">
        <f t="shared" si="20"/>
        <v>1.90333124488516</v>
      </c>
      <c r="AK45" s="90">
        <f t="shared" si="21"/>
        <v>6.8488330627356495</v>
      </c>
      <c r="AL45" s="90">
        <f t="shared" si="22"/>
        <v>1.4097118800344655</v>
      </c>
      <c r="AM45" s="90">
        <f t="shared" si="23"/>
        <v>1.4460267238114963</v>
      </c>
      <c r="AN45" s="90">
        <f t="shared" si="24"/>
        <v>1.902271848084979</v>
      </c>
      <c r="AO45" s="90">
        <f t="shared" si="25"/>
        <v>0.20883694056340693</v>
      </c>
      <c r="AP45" s="90">
        <f t="shared" si="26"/>
        <v>2.4997895148220484</v>
      </c>
      <c r="AQ45" s="91">
        <f t="shared" si="27"/>
        <v>2.762723109271259</v>
      </c>
      <c r="AR45" s="2">
        <f t="shared" si="28"/>
        <v>0.26293359444921061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x14ac:dyDescent="0.2">
      <c r="A46" s="23" t="s">
        <v>177</v>
      </c>
      <c r="B46" s="24">
        <v>13</v>
      </c>
      <c r="C46" s="40">
        <v>59</v>
      </c>
      <c r="D46" s="24">
        <v>36</v>
      </c>
      <c r="E46" s="75" t="s">
        <v>13</v>
      </c>
      <c r="F46" s="41" t="s">
        <v>52</v>
      </c>
      <c r="G46" s="80">
        <f t="shared" si="0"/>
        <v>6.019020918943248</v>
      </c>
      <c r="H46" s="80">
        <f t="shared" si="12"/>
        <v>7.7043467762473572</v>
      </c>
      <c r="I46" s="81">
        <f t="shared" si="1"/>
        <v>15.100519681444819</v>
      </c>
      <c r="J46" s="77">
        <v>9.1114315867601992E-2</v>
      </c>
      <c r="K46" s="26"/>
      <c r="L46" s="22">
        <v>12</v>
      </c>
      <c r="M46" s="6">
        <v>25</v>
      </c>
      <c r="N46" s="77">
        <v>54.74</v>
      </c>
      <c r="O46" s="77">
        <v>63.26</v>
      </c>
      <c r="P46" s="89">
        <f t="shared" si="2"/>
        <v>0.3858643077663732</v>
      </c>
      <c r="Q46" s="89">
        <f t="shared" si="13"/>
        <v>40.06829034805596</v>
      </c>
      <c r="R46" s="89">
        <f t="shared" si="14"/>
        <v>6.3101735592657002</v>
      </c>
      <c r="S46" s="89">
        <f t="shared" si="3"/>
        <v>27.694764848252458</v>
      </c>
      <c r="T46" s="89">
        <f t="shared" si="15"/>
        <v>1.7475877287552382</v>
      </c>
      <c r="U46" s="89">
        <f t="shared" si="16"/>
        <v>5.0481388474125609E-2</v>
      </c>
      <c r="V46" s="89">
        <f t="shared" si="29"/>
        <v>2.1668475308195694</v>
      </c>
      <c r="W46" s="89">
        <f t="shared" si="5"/>
        <v>36</v>
      </c>
      <c r="X46" s="89"/>
      <c r="Y46" s="89">
        <f t="shared" si="6"/>
        <v>1.0057755959146806</v>
      </c>
      <c r="Z46" s="89">
        <f t="shared" si="7"/>
        <v>3.3279194657244586</v>
      </c>
      <c r="AA46" s="89">
        <f t="shared" si="17"/>
        <v>1.29</v>
      </c>
      <c r="AB46" s="89">
        <f t="shared" si="17"/>
        <v>4.26</v>
      </c>
      <c r="AC46" s="89">
        <f t="shared" si="8"/>
        <v>11.71</v>
      </c>
      <c r="AD46" s="89">
        <f t="shared" si="9"/>
        <v>14.29</v>
      </c>
      <c r="AE46" s="89">
        <f t="shared" si="10"/>
        <v>54.74</v>
      </c>
      <c r="AF46" s="89">
        <f t="shared" si="11"/>
        <v>63.26</v>
      </c>
      <c r="AG46" s="90"/>
      <c r="AH46" s="90">
        <f t="shared" si="18"/>
        <v>13</v>
      </c>
      <c r="AI46" s="90">
        <f t="shared" si="19"/>
        <v>59</v>
      </c>
      <c r="AJ46" s="90">
        <f t="shared" si="20"/>
        <v>3.3212434006836284</v>
      </c>
      <c r="AK46" s="90">
        <f t="shared" si="21"/>
        <v>29.835203824871325</v>
      </c>
      <c r="AL46" s="90">
        <f t="shared" si="22"/>
        <v>11.95445609448374</v>
      </c>
      <c r="AM46" s="90">
        <f t="shared" si="23"/>
        <v>12.149248895991814</v>
      </c>
      <c r="AN46" s="90">
        <f t="shared" si="24"/>
        <v>3.3189760381631688</v>
      </c>
      <c r="AO46" s="90">
        <f t="shared" si="25"/>
        <v>0.39169629695587133</v>
      </c>
      <c r="AP46" s="90">
        <f t="shared" si="26"/>
        <v>2.4997895148220484</v>
      </c>
      <c r="AQ46" s="91">
        <f t="shared" si="27"/>
        <v>2.6396760913530271</v>
      </c>
      <c r="AR46" s="2">
        <f t="shared" si="28"/>
        <v>0.13988657653097869</v>
      </c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 x14ac:dyDescent="0.2">
      <c r="A47" s="23" t="s">
        <v>53</v>
      </c>
      <c r="B47" s="24">
        <v>0.77</v>
      </c>
      <c r="C47" s="34">
        <v>1.03</v>
      </c>
      <c r="D47" s="24">
        <v>0.9</v>
      </c>
      <c r="E47" s="75" t="s">
        <v>23</v>
      </c>
      <c r="F47" s="35" t="s">
        <v>89</v>
      </c>
      <c r="G47" s="80">
        <f t="shared" si="0"/>
        <v>2.6742580012963511</v>
      </c>
      <c r="H47" s="80">
        <f t="shared" si="12"/>
        <v>3.4230502416593294</v>
      </c>
      <c r="I47" s="81">
        <f t="shared" si="1"/>
        <v>6.709178473652285</v>
      </c>
      <c r="J47" s="108">
        <v>0.72165473877860986</v>
      </c>
      <c r="K47" s="26">
        <v>5</v>
      </c>
      <c r="L47" s="22">
        <v>7.5</v>
      </c>
      <c r="M47" s="6">
        <v>15</v>
      </c>
      <c r="N47" s="77">
        <v>1</v>
      </c>
      <c r="O47" s="77">
        <v>1.06</v>
      </c>
      <c r="P47" s="89">
        <f t="shared" si="2"/>
        <v>7.4215195504069381E-2</v>
      </c>
      <c r="Q47" s="89">
        <f t="shared" si="13"/>
        <v>7.4317505245118225</v>
      </c>
      <c r="R47" s="89">
        <f t="shared" si="14"/>
        <v>2.6798788264605964</v>
      </c>
      <c r="S47" s="89">
        <f t="shared" si="3"/>
        <v>0.89056162055188526</v>
      </c>
      <c r="T47" s="89">
        <f t="shared" si="15"/>
        <v>2.3865972305754331E-2</v>
      </c>
      <c r="U47" s="89">
        <f t="shared" si="16"/>
        <v>2.143903061168477E-2</v>
      </c>
      <c r="V47" s="89">
        <f t="shared" si="29"/>
        <v>2.406832201166716E-2</v>
      </c>
      <c r="W47" s="89">
        <f t="shared" si="5"/>
        <v>0.9</v>
      </c>
      <c r="X47" s="89"/>
      <c r="Y47" s="89">
        <f t="shared" si="6"/>
        <v>2.1281248032148137E-2</v>
      </c>
      <c r="Z47" s="89">
        <f t="shared" si="7"/>
        <v>2.6855395991186179E-2</v>
      </c>
      <c r="AA47" s="89">
        <f t="shared" si="17"/>
        <v>0.03</v>
      </c>
      <c r="AB47" s="89">
        <f t="shared" si="17"/>
        <v>0.03</v>
      </c>
      <c r="AC47" s="89">
        <f t="shared" si="8"/>
        <v>0.74</v>
      </c>
      <c r="AD47" s="89">
        <f t="shared" si="9"/>
        <v>0.8</v>
      </c>
      <c r="AE47" s="89">
        <f t="shared" si="10"/>
        <v>1</v>
      </c>
      <c r="AF47" s="89">
        <f t="shared" si="11"/>
        <v>1.06</v>
      </c>
      <c r="AG47" s="90"/>
      <c r="AH47" s="90">
        <f t="shared" si="18"/>
        <v>0.77</v>
      </c>
      <c r="AI47" s="90">
        <f t="shared" si="19"/>
        <v>1.03</v>
      </c>
      <c r="AJ47" s="90">
        <f t="shared" si="20"/>
        <v>-0.11590298094643155</v>
      </c>
      <c r="AK47" s="90">
        <f t="shared" si="21"/>
        <v>0.89301756082215089</v>
      </c>
      <c r="AL47" s="90">
        <f t="shared" si="22"/>
        <v>6.636683726038288E-2</v>
      </c>
      <c r="AM47" s="90">
        <f t="shared" si="23"/>
        <v>7.0596325771271173E-2</v>
      </c>
      <c r="AN47" s="90">
        <f t="shared" si="24"/>
        <v>-0.11626405207501636</v>
      </c>
      <c r="AO47" s="90">
        <f t="shared" si="25"/>
        <v>7.893058659909187E-2</v>
      </c>
      <c r="AP47" s="90">
        <f t="shared" si="26"/>
        <v>2.4997895148220484</v>
      </c>
      <c r="AQ47" s="91">
        <f t="shared" si="27"/>
        <v>3.2338642285059005</v>
      </c>
      <c r="AR47" s="2">
        <f t="shared" si="28"/>
        <v>0.73407471368385213</v>
      </c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x14ac:dyDescent="0.2">
      <c r="A48" s="23" t="s">
        <v>178</v>
      </c>
      <c r="B48" s="34">
        <v>3.6</v>
      </c>
      <c r="C48" s="34">
        <v>4.6500000000000004</v>
      </c>
      <c r="D48" s="24">
        <v>4.125</v>
      </c>
      <c r="E48" s="35" t="s">
        <v>23</v>
      </c>
      <c r="F48" s="41" t="s">
        <v>89</v>
      </c>
      <c r="G48" s="80">
        <f t="shared" si="0"/>
        <v>2.5030872464988958</v>
      </c>
      <c r="H48" s="80">
        <f t="shared" si="12"/>
        <v>3.2039516755185868</v>
      </c>
      <c r="I48" s="81">
        <f t="shared" si="1"/>
        <v>6.2797452840164301</v>
      </c>
      <c r="J48" s="108">
        <v>0.82386030169808722</v>
      </c>
      <c r="K48" s="26">
        <v>2.5</v>
      </c>
      <c r="L48" s="22">
        <v>4.5</v>
      </c>
      <c r="M48" s="6">
        <v>8</v>
      </c>
      <c r="N48" s="77">
        <v>4.5</v>
      </c>
      <c r="O48" s="77">
        <v>4.8000000000000007</v>
      </c>
      <c r="P48" s="89">
        <f t="shared" si="2"/>
        <v>6.5289126055408347E-2</v>
      </c>
      <c r="Q48" s="89">
        <f t="shared" si="13"/>
        <v>6.5358764382210985</v>
      </c>
      <c r="R48" s="89">
        <f t="shared" si="14"/>
        <v>2.5071650201414939</v>
      </c>
      <c r="S48" s="89">
        <f t="shared" si="3"/>
        <v>4.0914545090957573</v>
      </c>
      <c r="T48" s="89">
        <f t="shared" si="15"/>
        <v>0.10257951626705071</v>
      </c>
      <c r="U48" s="89">
        <f t="shared" si="16"/>
        <v>2.0057320161131952E-2</v>
      </c>
      <c r="V48" s="89">
        <f t="shared" si="29"/>
        <v>0.10325234891807944</v>
      </c>
      <c r="W48" s="89">
        <f t="shared" si="5"/>
        <v>4.125</v>
      </c>
      <c r="X48" s="89"/>
      <c r="Y48" s="89">
        <f t="shared" si="6"/>
        <v>9.2722255833485173E-2</v>
      </c>
      <c r="Z48" s="89">
        <f t="shared" si="7"/>
        <v>0.11378244200267372</v>
      </c>
      <c r="AA48" s="89">
        <f t="shared" si="17"/>
        <v>0.12</v>
      </c>
      <c r="AB48" s="89">
        <f t="shared" si="17"/>
        <v>0.15</v>
      </c>
      <c r="AC48" s="89">
        <f t="shared" si="8"/>
        <v>3.48</v>
      </c>
      <c r="AD48" s="89">
        <f t="shared" si="9"/>
        <v>3.72</v>
      </c>
      <c r="AE48" s="89">
        <f t="shared" si="10"/>
        <v>4.5</v>
      </c>
      <c r="AF48" s="89">
        <f t="shared" si="11"/>
        <v>4.8000000000000007</v>
      </c>
      <c r="AG48" s="90"/>
      <c r="AH48" s="90">
        <f t="shared" si="18"/>
        <v>3.6</v>
      </c>
      <c r="AI48" s="90">
        <f t="shared" si="19"/>
        <v>4.6500000000000004</v>
      </c>
      <c r="AJ48" s="90">
        <f t="shared" si="20"/>
        <v>1.4089005325306645</v>
      </c>
      <c r="AK48" s="90">
        <f t="shared" si="21"/>
        <v>4.1001840687566045</v>
      </c>
      <c r="AL48" s="90">
        <f t="shared" si="22"/>
        <v>0.26798296447355807</v>
      </c>
      <c r="AM48" s="90">
        <f t="shared" si="23"/>
        <v>0.28718620580581006</v>
      </c>
      <c r="AN48" s="90">
        <f t="shared" si="24"/>
        <v>1.4085849050267798</v>
      </c>
      <c r="AO48" s="90">
        <f t="shared" si="25"/>
        <v>6.9956593605236927E-2</v>
      </c>
      <c r="AP48" s="90">
        <f t="shared" si="26"/>
        <v>2.4997895148220262</v>
      </c>
      <c r="AQ48" s="91">
        <f t="shared" si="27"/>
        <v>3.3346181562487365</v>
      </c>
      <c r="AR48" s="2">
        <f t="shared" si="28"/>
        <v>0.83482864142671032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49" spans="1:114" x14ac:dyDescent="0.2">
      <c r="A49" s="23" t="s">
        <v>54</v>
      </c>
      <c r="B49" s="24">
        <v>71</v>
      </c>
      <c r="C49" s="24">
        <v>104</v>
      </c>
      <c r="D49" s="24">
        <v>87.5</v>
      </c>
      <c r="E49" s="25" t="s">
        <v>55</v>
      </c>
      <c r="F49" s="25" t="s">
        <v>97</v>
      </c>
      <c r="G49" s="80">
        <f t="shared" si="0"/>
        <v>3.0728694079972119</v>
      </c>
      <c r="H49" s="80">
        <f t="shared" si="12"/>
        <v>3.9332728422364314</v>
      </c>
      <c r="I49" s="81">
        <f t="shared" si="1"/>
        <v>7.7092147707834053</v>
      </c>
      <c r="J49" s="108">
        <v>0.54163190603282452</v>
      </c>
      <c r="K49" s="26">
        <v>4</v>
      </c>
      <c r="L49" s="22">
        <v>7</v>
      </c>
      <c r="M49" s="6">
        <v>18</v>
      </c>
      <c r="N49" s="77">
        <v>100.04</v>
      </c>
      <c r="O49" s="77">
        <v>107.96</v>
      </c>
      <c r="P49" s="89">
        <f t="shared" si="2"/>
        <v>9.7375260739810468E-2</v>
      </c>
      <c r="Q49" s="89">
        <f t="shared" si="13"/>
        <v>9.7606543994105373</v>
      </c>
      <c r="R49" s="89">
        <f t="shared" si="14"/>
        <v>3.0839348889706697</v>
      </c>
      <c r="S49" s="89">
        <f t="shared" si="3"/>
        <v>85.930204235763341</v>
      </c>
      <c r="T49" s="89">
        <f t="shared" si="15"/>
        <v>2.6500315485904578</v>
      </c>
      <c r="U49" s="89">
        <f t="shared" si="16"/>
        <v>2.4671479111765357E-2</v>
      </c>
      <c r="V49" s="89">
        <f t="shared" si="29"/>
        <v>2.6887607319975606</v>
      </c>
      <c r="W49" s="89">
        <f t="shared" si="5"/>
        <v>87.5</v>
      </c>
      <c r="X49" s="89"/>
      <c r="Y49" s="89">
        <f t="shared" si="6"/>
        <v>2.2816813266534322</v>
      </c>
      <c r="Z49" s="89">
        <f t="shared" si="7"/>
        <v>3.0958401373416891</v>
      </c>
      <c r="AA49" s="89">
        <f t="shared" si="17"/>
        <v>2.92</v>
      </c>
      <c r="AB49" s="89">
        <f t="shared" si="17"/>
        <v>3.96</v>
      </c>
      <c r="AC49" s="89">
        <f t="shared" si="8"/>
        <v>68.08</v>
      </c>
      <c r="AD49" s="89">
        <f t="shared" si="9"/>
        <v>73.92</v>
      </c>
      <c r="AE49" s="89">
        <f t="shared" si="10"/>
        <v>100.04</v>
      </c>
      <c r="AF49" s="89">
        <f t="shared" si="11"/>
        <v>107.96</v>
      </c>
      <c r="AG49" s="90"/>
      <c r="AH49" s="90">
        <f t="shared" si="18"/>
        <v>71</v>
      </c>
      <c r="AI49" s="90">
        <f t="shared" si="19"/>
        <v>104</v>
      </c>
      <c r="AJ49" s="90">
        <f t="shared" si="20"/>
        <v>4.4535353880913444</v>
      </c>
      <c r="AK49" s="90">
        <f t="shared" si="21"/>
        <v>86.338564062570697</v>
      </c>
      <c r="AL49" s="90">
        <f t="shared" si="22"/>
        <v>8.4272088515611916</v>
      </c>
      <c r="AM49" s="90">
        <f t="shared" si="23"/>
        <v>8.8457494482809853</v>
      </c>
      <c r="AN49" s="90">
        <f t="shared" si="24"/>
        <v>4.4530552809169848</v>
      </c>
      <c r="AO49" s="90">
        <f t="shared" si="25"/>
        <v>0.10218686683163307</v>
      </c>
      <c r="AP49" s="90">
        <f t="shared" si="26"/>
        <v>2.4997895148220706</v>
      </c>
      <c r="AQ49" s="91">
        <f t="shared" si="27"/>
        <v>3.0575014281315149</v>
      </c>
      <c r="AR49" s="2">
        <f t="shared" si="28"/>
        <v>0.55771191330944436</v>
      </c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1:114" x14ac:dyDescent="0.2">
      <c r="A50" s="23" t="s">
        <v>57</v>
      </c>
      <c r="B50" s="24">
        <v>35</v>
      </c>
      <c r="C50" s="24">
        <v>46</v>
      </c>
      <c r="D50" s="24">
        <v>40.5</v>
      </c>
      <c r="E50" s="25" t="s">
        <v>55</v>
      </c>
      <c r="F50" s="25" t="s">
        <v>98</v>
      </c>
      <c r="G50" s="80">
        <f t="shared" si="0"/>
        <v>2.5894656430864185</v>
      </c>
      <c r="H50" s="80">
        <f t="shared" si="12"/>
        <v>3.3145160231506159</v>
      </c>
      <c r="I50" s="81">
        <f t="shared" si="1"/>
        <v>6.4964514053752067</v>
      </c>
      <c r="J50" s="108">
        <v>0.76999306678623425</v>
      </c>
      <c r="K50" s="26">
        <v>3.5</v>
      </c>
      <c r="L50" s="22">
        <v>6.5</v>
      </c>
      <c r="M50" s="6">
        <v>12</v>
      </c>
      <c r="N50" s="77">
        <v>44.51</v>
      </c>
      <c r="O50" s="77">
        <v>47.49</v>
      </c>
      <c r="P50" s="89">
        <f t="shared" si="2"/>
        <v>6.971768749991876E-2</v>
      </c>
      <c r="Q50" s="89">
        <f t="shared" si="13"/>
        <v>6.9802490028152544</v>
      </c>
      <c r="R50" s="89">
        <f t="shared" si="14"/>
        <v>2.5942723455364618</v>
      </c>
      <c r="S50" s="89">
        <f t="shared" si="3"/>
        <v>40.124805295477756</v>
      </c>
      <c r="T50" s="89">
        <f t="shared" si="15"/>
        <v>1.0409467274809292</v>
      </c>
      <c r="U50" s="89">
        <f t="shared" si="16"/>
        <v>2.0754178764291694E-2</v>
      </c>
      <c r="V50" s="89">
        <f t="shared" si="29"/>
        <v>1.0487335854499995</v>
      </c>
      <c r="W50" s="89">
        <f t="shared" si="5"/>
        <v>40.5</v>
      </c>
      <c r="X50" s="89"/>
      <c r="Y50" s="89">
        <f t="shared" si="6"/>
        <v>0.93458560224639509</v>
      </c>
      <c r="Z50" s="89">
        <f t="shared" si="7"/>
        <v>1.1628815686536038</v>
      </c>
      <c r="AA50" s="89">
        <f t="shared" si="17"/>
        <v>1.2</v>
      </c>
      <c r="AB50" s="89">
        <f t="shared" si="17"/>
        <v>1.49</v>
      </c>
      <c r="AC50" s="89">
        <f t="shared" si="8"/>
        <v>33.799999999999997</v>
      </c>
      <c r="AD50" s="89">
        <f t="shared" si="9"/>
        <v>36.200000000000003</v>
      </c>
      <c r="AE50" s="89">
        <f t="shared" si="10"/>
        <v>44.51</v>
      </c>
      <c r="AF50" s="89">
        <f t="shared" si="11"/>
        <v>47.49</v>
      </c>
      <c r="AG50" s="90"/>
      <c r="AH50" s="90">
        <f t="shared" si="18"/>
        <v>35</v>
      </c>
      <c r="AI50" s="90">
        <f t="shared" si="19"/>
        <v>46</v>
      </c>
      <c r="AJ50" s="90">
        <f t="shared" si="20"/>
        <v>3.6919947289892541</v>
      </c>
      <c r="AK50" s="90">
        <f t="shared" si="21"/>
        <v>40.222438315680826</v>
      </c>
      <c r="AL50" s="90">
        <f t="shared" si="22"/>
        <v>2.8076263494382916</v>
      </c>
      <c r="AM50" s="90">
        <f t="shared" si="23"/>
        <v>2.997099906795067</v>
      </c>
      <c r="AN50" s="90">
        <f t="shared" si="24"/>
        <v>3.6916565817919893</v>
      </c>
      <c r="AO50" s="90">
        <f t="shared" si="25"/>
        <v>7.4410015084436371E-2</v>
      </c>
      <c r="AP50" s="90">
        <f t="shared" si="26"/>
        <v>2.4997895148220262</v>
      </c>
      <c r="AQ50" s="91">
        <f t="shared" si="27"/>
        <v>3.2814741084812638</v>
      </c>
      <c r="AR50" s="2">
        <f t="shared" si="28"/>
        <v>0.78168459365923759</v>
      </c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1:114" x14ac:dyDescent="0.2">
      <c r="A51" s="23" t="s">
        <v>58</v>
      </c>
      <c r="B51" s="24">
        <v>7.37</v>
      </c>
      <c r="C51" s="24">
        <v>7.45</v>
      </c>
      <c r="D51" s="24">
        <v>7.41</v>
      </c>
      <c r="F51" s="25" t="s">
        <v>56</v>
      </c>
      <c r="G51" s="80">
        <f t="shared" si="0"/>
        <v>0.15942665587154983</v>
      </c>
      <c r="H51" s="80">
        <f t="shared" si="12"/>
        <v>0.20406611951558379</v>
      </c>
      <c r="I51" s="81">
        <f t="shared" si="1"/>
        <v>0.39996959425054424</v>
      </c>
      <c r="J51" s="109">
        <v>1.9878435753304062</v>
      </c>
      <c r="K51" s="26"/>
      <c r="L51" s="22">
        <v>0.4</v>
      </c>
      <c r="M51" s="6">
        <v>0.8</v>
      </c>
      <c r="N51" s="77">
        <v>7.4300000000000006</v>
      </c>
      <c r="O51" s="77">
        <v>7.47</v>
      </c>
      <c r="P51" s="89">
        <f t="shared" si="2"/>
        <v>2.7541648444446639E-3</v>
      </c>
      <c r="Q51" s="89">
        <f t="shared" si="13"/>
        <v>0.27541700673152419</v>
      </c>
      <c r="R51" s="89">
        <f t="shared" si="14"/>
        <v>0.15942712043916554</v>
      </c>
      <c r="S51" s="89">
        <f t="shared" si="3"/>
        <v>7.4098920370002697</v>
      </c>
      <c r="T51" s="89">
        <f t="shared" si="15"/>
        <v>1.1813377502240556E-2</v>
      </c>
      <c r="U51" s="89">
        <f t="shared" si="16"/>
        <v>1.2754169635133242E-3</v>
      </c>
      <c r="V51" s="89">
        <f t="shared" si="29"/>
        <v>1.1813515200081844E-2</v>
      </c>
      <c r="W51" s="89">
        <f t="shared" si="5"/>
        <v>7.41</v>
      </c>
      <c r="X51" s="89"/>
      <c r="Y51" s="89">
        <f t="shared" si="6"/>
        <v>1.1762498521541312E-2</v>
      </c>
      <c r="Z51" s="89">
        <f t="shared" si="7"/>
        <v>1.1864531878622377E-2</v>
      </c>
      <c r="AA51" s="89">
        <f t="shared" si="17"/>
        <v>0.02</v>
      </c>
      <c r="AB51" s="89">
        <f t="shared" si="17"/>
        <v>0.02</v>
      </c>
      <c r="AC51" s="89">
        <f t="shared" si="8"/>
        <v>7.3500000000000005</v>
      </c>
      <c r="AD51" s="89">
        <f t="shared" si="9"/>
        <v>7.39</v>
      </c>
      <c r="AE51" s="89">
        <f t="shared" si="10"/>
        <v>7.4300000000000006</v>
      </c>
      <c r="AF51" s="89">
        <f t="shared" si="11"/>
        <v>7.47</v>
      </c>
      <c r="AG51" s="90"/>
      <c r="AH51" s="90">
        <f t="shared" si="18"/>
        <v>7.37</v>
      </c>
      <c r="AI51" s="90">
        <f t="shared" si="19"/>
        <v>7.45</v>
      </c>
      <c r="AJ51" s="90">
        <f t="shared" si="20"/>
        <v>2.0028158692963567</v>
      </c>
      <c r="AK51" s="90">
        <f t="shared" si="21"/>
        <v>7.4099201406399748</v>
      </c>
      <c r="AL51" s="90">
        <f t="shared" si="22"/>
        <v>2.0408180252546964E-2</v>
      </c>
      <c r="AM51" s="90">
        <f t="shared" si="23"/>
        <v>2.3580775275698903E-2</v>
      </c>
      <c r="AN51" s="90">
        <f t="shared" si="24"/>
        <v>2.0028145984372889</v>
      </c>
      <c r="AO51" s="90">
        <f t="shared" si="25"/>
        <v>3.1823171001605643E-3</v>
      </c>
      <c r="AP51" s="90">
        <f t="shared" si="26"/>
        <v>2.4997895148218041</v>
      </c>
      <c r="AQ51" s="91">
        <f t="shared" si="27"/>
        <v>4.4876799461336825</v>
      </c>
      <c r="AR51" s="2">
        <f t="shared" si="28"/>
        <v>1.9878904313118784</v>
      </c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1:114" x14ac:dyDescent="0.2">
      <c r="A52" s="23" t="s">
        <v>59</v>
      </c>
      <c r="B52" s="24">
        <v>10</v>
      </c>
      <c r="C52" s="24">
        <v>40</v>
      </c>
      <c r="D52" s="24">
        <v>25</v>
      </c>
      <c r="E52" s="25" t="s">
        <v>26</v>
      </c>
      <c r="F52" s="25"/>
      <c r="G52" s="80">
        <f t="shared" si="0"/>
        <v>5.7799445002074643</v>
      </c>
      <c r="H52" s="80">
        <f t="shared" si="12"/>
        <v>7.3983289602655544</v>
      </c>
      <c r="I52" s="81">
        <f t="shared" si="1"/>
        <v>14.500724762120486</v>
      </c>
      <c r="J52" s="77">
        <v>0.1057340979513155</v>
      </c>
      <c r="K52" s="26">
        <v>7</v>
      </c>
      <c r="L52" s="22">
        <v>10</v>
      </c>
      <c r="M52" s="6">
        <v>20</v>
      </c>
      <c r="N52" s="77">
        <v>37.229999999999997</v>
      </c>
      <c r="O52" s="77">
        <v>42.77</v>
      </c>
      <c r="P52" s="89">
        <f t="shared" si="2"/>
        <v>0.35364652069384961</v>
      </c>
      <c r="Q52" s="89">
        <f t="shared" si="13"/>
        <v>36.49973787486816</v>
      </c>
      <c r="R52" s="89">
        <f t="shared" si="14"/>
        <v>6.0207755210494405</v>
      </c>
      <c r="S52" s="89">
        <f t="shared" si="3"/>
        <v>20</v>
      </c>
      <c r="T52" s="89">
        <f t="shared" si="15"/>
        <v>1.2041551042098881</v>
      </c>
      <c r="U52" s="89">
        <f t="shared" si="16"/>
        <v>4.8166204168395524E-2</v>
      </c>
      <c r="V52" s="89">
        <f t="shared" si="29"/>
        <v>1.4449861250518659</v>
      </c>
      <c r="W52" s="89">
        <f t="shared" si="5"/>
        <v>25</v>
      </c>
      <c r="X52" s="89"/>
      <c r="Y52" s="89">
        <f t="shared" si="6"/>
        <v>0.72249306252593282</v>
      </c>
      <c r="Z52" s="89">
        <f t="shared" si="7"/>
        <v>2.1674791875777983</v>
      </c>
      <c r="AA52" s="89">
        <f t="shared" si="17"/>
        <v>0.92</v>
      </c>
      <c r="AB52" s="89">
        <f t="shared" si="17"/>
        <v>2.77</v>
      </c>
      <c r="AC52" s="89">
        <f t="shared" si="8"/>
        <v>9.08</v>
      </c>
      <c r="AD52" s="89">
        <f t="shared" si="9"/>
        <v>10.92</v>
      </c>
      <c r="AE52" s="89">
        <f t="shared" si="10"/>
        <v>37.229999999999997</v>
      </c>
      <c r="AF52" s="89">
        <f t="shared" si="11"/>
        <v>42.77</v>
      </c>
      <c r="AG52" s="90"/>
      <c r="AH52" s="90">
        <f t="shared" si="18"/>
        <v>10</v>
      </c>
      <c r="AI52" s="90">
        <f t="shared" si="19"/>
        <v>40</v>
      </c>
      <c r="AJ52" s="90">
        <f t="shared" si="20"/>
        <v>2.9957322735539913</v>
      </c>
      <c r="AK52" s="90">
        <f t="shared" si="21"/>
        <v>21.290590282971575</v>
      </c>
      <c r="AL52" s="90">
        <f t="shared" si="22"/>
        <v>7.7710096452967763</v>
      </c>
      <c r="AM52" s="90">
        <f t="shared" si="23"/>
        <v>7.9042125356602053</v>
      </c>
      <c r="AN52" s="90">
        <f t="shared" si="24"/>
        <v>2.9937040053788442</v>
      </c>
      <c r="AO52" s="90">
        <f t="shared" si="25"/>
        <v>0.35933605155781295</v>
      </c>
      <c r="AP52" s="90">
        <f t="shared" si="26"/>
        <v>2.4997895148220484</v>
      </c>
      <c r="AQ52" s="91">
        <f t="shared" si="27"/>
        <v>2.6519029586786091</v>
      </c>
      <c r="AR52" s="2">
        <f t="shared" si="28"/>
        <v>0.15211344385656078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1:114" ht="14.45" customHeight="1" x14ac:dyDescent="0.2">
      <c r="A53" s="23" t="s">
        <v>60</v>
      </c>
      <c r="B53" s="24">
        <v>10</v>
      </c>
      <c r="C53" s="24">
        <v>20</v>
      </c>
      <c r="D53" s="24">
        <v>15</v>
      </c>
      <c r="E53" s="25" t="s">
        <v>26</v>
      </c>
      <c r="F53" s="25"/>
      <c r="G53" s="80">
        <f t="shared" si="0"/>
        <v>4.1438839645963315</v>
      </c>
      <c r="H53" s="80">
        <f t="shared" si="12"/>
        <v>5.3041714746833044</v>
      </c>
      <c r="I53" s="81">
        <f t="shared" si="1"/>
        <v>10.396176090379276</v>
      </c>
      <c r="J53" s="77">
        <v>0.27604375434253647</v>
      </c>
      <c r="K53" s="26">
        <v>7</v>
      </c>
      <c r="L53" s="22">
        <v>11</v>
      </c>
      <c r="M53" s="6">
        <v>20</v>
      </c>
      <c r="N53" s="77">
        <v>18.989999999999998</v>
      </c>
      <c r="O53" s="77">
        <v>21.01</v>
      </c>
      <c r="P53" s="89">
        <f t="shared" si="2"/>
        <v>0.17682326034692475</v>
      </c>
      <c r="Q53" s="89">
        <f t="shared" si="13"/>
        <v>17.821446548069598</v>
      </c>
      <c r="R53" s="89">
        <f t="shared" si="14"/>
        <v>4.1918309302820882</v>
      </c>
      <c r="S53" s="89">
        <f t="shared" si="3"/>
        <v>14.142135623730951</v>
      </c>
      <c r="T53" s="89">
        <f t="shared" si="15"/>
        <v>0.59281441527799572</v>
      </c>
      <c r="U53" s="89">
        <f t="shared" si="16"/>
        <v>3.3534647442256704E-2</v>
      </c>
      <c r="V53" s="89">
        <f t="shared" si="29"/>
        <v>0.62158259468944976</v>
      </c>
      <c r="W53" s="89">
        <f t="shared" si="5"/>
        <v>15</v>
      </c>
      <c r="X53" s="89"/>
      <c r="Y53" s="89">
        <f t="shared" si="6"/>
        <v>0.45390935747816619</v>
      </c>
      <c r="Z53" s="89">
        <f t="shared" si="7"/>
        <v>0.78925583190073323</v>
      </c>
      <c r="AA53" s="89">
        <f t="shared" si="17"/>
        <v>0.57999999999999996</v>
      </c>
      <c r="AB53" s="89">
        <f t="shared" si="17"/>
        <v>1.01</v>
      </c>
      <c r="AC53" s="89">
        <f t="shared" si="8"/>
        <v>9.42</v>
      </c>
      <c r="AD53" s="89">
        <f t="shared" si="9"/>
        <v>10.58</v>
      </c>
      <c r="AE53" s="89">
        <f t="shared" si="10"/>
        <v>18.989999999999998</v>
      </c>
      <c r="AF53" s="89">
        <f t="shared" si="11"/>
        <v>21.01</v>
      </c>
      <c r="AG53" s="90"/>
      <c r="AH53" s="90">
        <f t="shared" si="18"/>
        <v>10</v>
      </c>
      <c r="AI53" s="90">
        <f t="shared" si="19"/>
        <v>20</v>
      </c>
      <c r="AJ53" s="90">
        <f t="shared" si="20"/>
        <v>2.6491586832740186</v>
      </c>
      <c r="AK53" s="90">
        <f t="shared" si="21"/>
        <v>14.364960116245161</v>
      </c>
      <c r="AL53" s="90">
        <f t="shared" si="22"/>
        <v>2.5600436887681481</v>
      </c>
      <c r="AM53" s="90">
        <f t="shared" si="23"/>
        <v>2.6344237719893311</v>
      </c>
      <c r="AN53" s="90">
        <f t="shared" si="24"/>
        <v>2.648252144826579</v>
      </c>
      <c r="AO53" s="90">
        <f t="shared" si="25"/>
        <v>0.18187782243747033</v>
      </c>
      <c r="AP53" s="90">
        <f t="shared" si="26"/>
        <v>2.4997895148220484</v>
      </c>
      <c r="AQ53" s="91">
        <f t="shared" si="27"/>
        <v>2.8033531834854464</v>
      </c>
      <c r="AR53" s="2">
        <f t="shared" si="28"/>
        <v>0.30356366866339801</v>
      </c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1:114" x14ac:dyDescent="0.2">
      <c r="A54" s="23" t="s">
        <v>61</v>
      </c>
      <c r="B54" s="24">
        <v>0.84</v>
      </c>
      <c r="C54" s="34">
        <v>1.45</v>
      </c>
      <c r="D54" s="24">
        <v>1.145</v>
      </c>
      <c r="E54" s="35" t="s">
        <v>23</v>
      </c>
      <c r="F54" s="35"/>
      <c r="G54" s="80">
        <f t="shared" si="0"/>
        <v>3.6805343141146079</v>
      </c>
      <c r="H54" s="80">
        <f t="shared" si="12"/>
        <v>4.711083922066698</v>
      </c>
      <c r="I54" s="81">
        <f t="shared" si="1"/>
        <v>9.2337244872507274</v>
      </c>
      <c r="J54" s="77">
        <v>0.36494625605169029</v>
      </c>
      <c r="K54" s="2">
        <v>5</v>
      </c>
      <c r="L54" s="22">
        <v>9</v>
      </c>
      <c r="M54" s="6">
        <v>16</v>
      </c>
      <c r="N54" s="77">
        <v>1.38</v>
      </c>
      <c r="O54" s="77">
        <v>1.52</v>
      </c>
      <c r="P54" s="89">
        <f t="shared" si="2"/>
        <v>0.13926452642277062</v>
      </c>
      <c r="Q54" s="89">
        <f t="shared" si="13"/>
        <v>13.994250797038573</v>
      </c>
      <c r="R54" s="89">
        <f t="shared" si="14"/>
        <v>3.7073239401269715</v>
      </c>
      <c r="S54" s="89">
        <f t="shared" si="3"/>
        <v>1.1036303729057115</v>
      </c>
      <c r="T54" s="89">
        <f t="shared" si="15"/>
        <v>4.0915153025246009E-2</v>
      </c>
      <c r="U54" s="89">
        <f t="shared" si="16"/>
        <v>2.965859152101577E-2</v>
      </c>
      <c r="V54" s="89">
        <f t="shared" si="29"/>
        <v>4.2142117896612263E-2</v>
      </c>
      <c r="W54" s="89">
        <f t="shared" si="5"/>
        <v>1.145</v>
      </c>
      <c r="X54" s="89"/>
      <c r="Y54" s="89">
        <f t="shared" si="6"/>
        <v>3.309624748270245E-2</v>
      </c>
      <c r="Z54" s="89">
        <f t="shared" si="7"/>
        <v>5.118798831052207E-2</v>
      </c>
      <c r="AA54" s="89">
        <f t="shared" si="17"/>
        <v>0.04</v>
      </c>
      <c r="AB54" s="89">
        <f t="shared" si="17"/>
        <v>7.0000000000000007E-2</v>
      </c>
      <c r="AC54" s="89">
        <f t="shared" si="8"/>
        <v>0.79999999999999993</v>
      </c>
      <c r="AD54" s="89">
        <f t="shared" si="9"/>
        <v>0.88</v>
      </c>
      <c r="AE54" s="89">
        <f t="shared" si="10"/>
        <v>1.38</v>
      </c>
      <c r="AF54" s="89">
        <f t="shared" si="11"/>
        <v>1.52</v>
      </c>
      <c r="AG54" s="90"/>
      <c r="AH54" s="90">
        <f t="shared" si="18"/>
        <v>0.84</v>
      </c>
      <c r="AI54" s="90">
        <f t="shared" si="19"/>
        <v>1.45</v>
      </c>
      <c r="AJ54" s="90">
        <f t="shared" si="20"/>
        <v>9.8605084643852606E-2</v>
      </c>
      <c r="AK54" s="90">
        <f t="shared" si="21"/>
        <v>1.1143846718903292</v>
      </c>
      <c r="AL54" s="90">
        <f t="shared" si="22"/>
        <v>0.15594978582808808</v>
      </c>
      <c r="AM54" s="90">
        <f t="shared" si="23"/>
        <v>0.16154347340774405</v>
      </c>
      <c r="AN54" s="90">
        <f t="shared" si="24"/>
        <v>9.7904266895396164E-2</v>
      </c>
      <c r="AO54" s="90">
        <f t="shared" si="25"/>
        <v>0.14420902820791642</v>
      </c>
      <c r="AP54" s="90">
        <f t="shared" si="26"/>
        <v>2.4997895148220484</v>
      </c>
      <c r="AQ54" s="91">
        <f t="shared" si="27"/>
        <v>2.8870632147369069</v>
      </c>
      <c r="AR54" s="2">
        <f t="shared" si="28"/>
        <v>0.38727369991485849</v>
      </c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1:114" x14ac:dyDescent="0.2">
      <c r="A55" s="23" t="s">
        <v>62</v>
      </c>
      <c r="B55" s="24">
        <v>5</v>
      </c>
      <c r="C55" s="24">
        <v>15</v>
      </c>
      <c r="D55" s="24">
        <v>10</v>
      </c>
      <c r="E55" s="25" t="s">
        <v>26</v>
      </c>
      <c r="F55" s="25"/>
      <c r="G55" s="80">
        <f t="shared" si="0"/>
        <v>5.1804553572245799</v>
      </c>
      <c r="H55" s="80">
        <f t="shared" si="12"/>
        <v>6.6309828572474627</v>
      </c>
      <c r="I55" s="81">
        <f t="shared" si="1"/>
        <v>12.996726400205027</v>
      </c>
      <c r="J55" s="77">
        <v>0.15124809858536592</v>
      </c>
      <c r="K55" s="27">
        <v>8</v>
      </c>
      <c r="L55" s="22"/>
      <c r="N55" s="77">
        <v>14.06</v>
      </c>
      <c r="O55" s="77">
        <v>15.94</v>
      </c>
      <c r="P55" s="89">
        <f t="shared" si="2"/>
        <v>0.28025823690513008</v>
      </c>
      <c r="Q55" s="89">
        <f t="shared" si="13"/>
        <v>28.585255685577405</v>
      </c>
      <c r="R55" s="89">
        <f t="shared" si="14"/>
        <v>5.3230870447116869</v>
      </c>
      <c r="S55" s="89">
        <f t="shared" si="3"/>
        <v>8.6602540378443873</v>
      </c>
      <c r="T55" s="89">
        <f t="shared" si="15"/>
        <v>0.46099286072761536</v>
      </c>
      <c r="U55" s="89">
        <f t="shared" si="16"/>
        <v>4.2584696357693498E-2</v>
      </c>
      <c r="V55" s="89">
        <f t="shared" si="29"/>
        <v>0.51804553572245804</v>
      </c>
      <c r="W55" s="89">
        <f t="shared" si="5"/>
        <v>10</v>
      </c>
      <c r="X55" s="89"/>
      <c r="Y55" s="89">
        <f t="shared" si="6"/>
        <v>0.30512205393399056</v>
      </c>
      <c r="Z55" s="89">
        <f t="shared" si="7"/>
        <v>0.73096901751092558</v>
      </c>
      <c r="AA55" s="89">
        <f t="shared" si="17"/>
        <v>0.39</v>
      </c>
      <c r="AB55" s="89">
        <f t="shared" si="17"/>
        <v>0.94</v>
      </c>
      <c r="AC55" s="89">
        <f t="shared" si="8"/>
        <v>4.6100000000000003</v>
      </c>
      <c r="AD55" s="89">
        <f t="shared" si="9"/>
        <v>5.39</v>
      </c>
      <c r="AE55" s="89">
        <f t="shared" si="10"/>
        <v>14.06</v>
      </c>
      <c r="AF55" s="89">
        <f t="shared" si="11"/>
        <v>15.94</v>
      </c>
      <c r="AG55" s="90"/>
      <c r="AH55" s="90">
        <f t="shared" si="18"/>
        <v>5</v>
      </c>
      <c r="AI55" s="90">
        <f t="shared" si="19"/>
        <v>15</v>
      </c>
      <c r="AJ55" s="90">
        <f t="shared" si="20"/>
        <v>2.1587440567681551</v>
      </c>
      <c r="AK55" s="90">
        <f t="shared" si="21"/>
        <v>9.0071291941202745</v>
      </c>
      <c r="AL55" s="90">
        <f t="shared" si="22"/>
        <v>2.5747109100695682</v>
      </c>
      <c r="AM55" s="90">
        <f t="shared" si="23"/>
        <v>2.6263106152001963</v>
      </c>
      <c r="AN55" s="90">
        <f t="shared" si="24"/>
        <v>2.1572173404163508</v>
      </c>
      <c r="AO55" s="90">
        <f t="shared" si="25"/>
        <v>0.28565383256098736</v>
      </c>
      <c r="AP55" s="90">
        <f t="shared" si="26"/>
        <v>2.4997895148220373</v>
      </c>
      <c r="AQ55" s="91">
        <f t="shared" si="27"/>
        <v>2.6907480200794809</v>
      </c>
      <c r="AR55" s="2">
        <f t="shared" si="28"/>
        <v>0.19095850525744362</v>
      </c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1:114" x14ac:dyDescent="0.2">
      <c r="A56" s="23" t="s">
        <v>179</v>
      </c>
      <c r="B56" s="24">
        <v>13.3</v>
      </c>
      <c r="C56" s="34">
        <v>75.400000000000006</v>
      </c>
      <c r="D56" s="24">
        <v>44.35</v>
      </c>
      <c r="E56" s="35" t="s">
        <v>31</v>
      </c>
      <c r="F56" s="73" t="s">
        <v>126</v>
      </c>
      <c r="G56" s="80">
        <f t="shared" si="0"/>
        <v>6.4131776354834118</v>
      </c>
      <c r="H56" s="80">
        <f t="shared" si="12"/>
        <v>8.2088673734187676</v>
      </c>
      <c r="I56" s="81">
        <f t="shared" si="1"/>
        <v>16.089380051900783</v>
      </c>
      <c r="J56" s="77">
        <v>7.0569800749298306E-2</v>
      </c>
      <c r="K56" s="26">
        <v>12</v>
      </c>
      <c r="L56" s="22">
        <v>17</v>
      </c>
      <c r="M56" s="6">
        <v>35</v>
      </c>
      <c r="N56" s="77">
        <v>69.600000000000009</v>
      </c>
      <c r="O56" s="77">
        <v>81.2</v>
      </c>
      <c r="P56" s="89">
        <f t="shared" si="2"/>
        <v>0.44261307137403116</v>
      </c>
      <c r="Q56" s="89">
        <f t="shared" si="13"/>
        <v>46.520206335835127</v>
      </c>
      <c r="R56" s="89">
        <f t="shared" si="14"/>
        <v>6.8022206914973822</v>
      </c>
      <c r="S56" s="89">
        <f t="shared" si="3"/>
        <v>31.667333326315941</v>
      </c>
      <c r="T56" s="89">
        <f t="shared" si="15"/>
        <v>2.1540818999681091</v>
      </c>
      <c r="U56" s="89">
        <f t="shared" si="16"/>
        <v>5.4417765531979058E-2</v>
      </c>
      <c r="V56" s="89">
        <f t="shared" si="29"/>
        <v>2.8442442813368931</v>
      </c>
      <c r="W56" s="89">
        <f t="shared" si="5"/>
        <v>44.35</v>
      </c>
      <c r="X56" s="89"/>
      <c r="Y56" s="89">
        <f t="shared" si="6"/>
        <v>1.1545726615689433</v>
      </c>
      <c r="Z56" s="89">
        <f t="shared" si="7"/>
        <v>4.5339159011048427</v>
      </c>
      <c r="AA56" s="89">
        <f t="shared" si="17"/>
        <v>1.48</v>
      </c>
      <c r="AB56" s="89">
        <f t="shared" si="17"/>
        <v>5.8</v>
      </c>
      <c r="AC56" s="89">
        <f t="shared" si="8"/>
        <v>11.82</v>
      </c>
      <c r="AD56" s="89">
        <f t="shared" si="9"/>
        <v>14.780000000000001</v>
      </c>
      <c r="AE56" s="89">
        <f t="shared" si="10"/>
        <v>69.600000000000009</v>
      </c>
      <c r="AF56" s="89">
        <f t="shared" si="11"/>
        <v>81.2</v>
      </c>
      <c r="AG56" s="90"/>
      <c r="AH56" s="90">
        <f t="shared" si="18"/>
        <v>13.3</v>
      </c>
      <c r="AI56" s="100">
        <f t="shared" si="19"/>
        <v>75.400000000000006</v>
      </c>
      <c r="AJ56" s="90">
        <f t="shared" si="20"/>
        <v>3.4552856551208091</v>
      </c>
      <c r="AK56" s="90">
        <f t="shared" si="21"/>
        <v>34.926254369734103</v>
      </c>
      <c r="AL56" s="90">
        <f t="shared" si="22"/>
        <v>16.247765598178937</v>
      </c>
      <c r="AM56" s="90">
        <f t="shared" si="23"/>
        <v>16.494835933263616</v>
      </c>
      <c r="AN56" s="90">
        <f t="shared" si="24"/>
        <v>3.4525671037699479</v>
      </c>
      <c r="AO56" s="90">
        <f t="shared" si="25"/>
        <v>0.44871308611726068</v>
      </c>
      <c r="AP56" s="90">
        <f t="shared" si="26"/>
        <v>2.4997895148220373</v>
      </c>
      <c r="AQ56" s="91">
        <f t="shared" si="27"/>
        <v>2.6225510174792355</v>
      </c>
      <c r="AR56" s="2">
        <f t="shared" si="28"/>
        <v>0.12276150265719821</v>
      </c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 x14ac:dyDescent="0.2">
      <c r="A57" s="23" t="s">
        <v>180</v>
      </c>
      <c r="B57" s="24">
        <v>0.27</v>
      </c>
      <c r="C57" s="24">
        <v>1.87</v>
      </c>
      <c r="D57" s="24">
        <v>1.07</v>
      </c>
      <c r="E57" s="29" t="s">
        <v>17</v>
      </c>
      <c r="F57" s="25" t="s">
        <v>99</v>
      </c>
      <c r="G57" s="80">
        <f t="shared" si="0"/>
        <v>6.7450930205053732</v>
      </c>
      <c r="H57" s="80">
        <f t="shared" si="12"/>
        <v>8.6337190662468775</v>
      </c>
      <c r="I57" s="81">
        <f t="shared" si="1"/>
        <v>16.922089369843878</v>
      </c>
      <c r="J57" s="77">
        <v>5.6273940314732762E-2</v>
      </c>
      <c r="K57" s="26">
        <v>9</v>
      </c>
      <c r="L57" s="22">
        <v>15.5</v>
      </c>
      <c r="M57" s="6">
        <v>25</v>
      </c>
      <c r="N57" s="77">
        <v>1.7200000000000002</v>
      </c>
      <c r="O57" s="77">
        <v>2.02</v>
      </c>
      <c r="P57" s="89">
        <f t="shared" si="2"/>
        <v>0.49369177317608615</v>
      </c>
      <c r="Q57" s="89">
        <f t="shared" si="13"/>
        <v>52.535869975342933</v>
      </c>
      <c r="R57" s="89">
        <f t="shared" si="14"/>
        <v>7.230896899786563</v>
      </c>
      <c r="S57" s="89">
        <f t="shared" si="3"/>
        <v>0.71056315693962069</v>
      </c>
      <c r="T57" s="89">
        <f t="shared" si="15"/>
        <v>5.1380089286172562E-2</v>
      </c>
      <c r="U57" s="89">
        <f t="shared" si="16"/>
        <v>5.7847175198292508E-2</v>
      </c>
      <c r="V57" s="89">
        <f t="shared" si="29"/>
        <v>7.2172495319407504E-2</v>
      </c>
      <c r="W57" s="89">
        <f t="shared" si="5"/>
        <v>1.07</v>
      </c>
      <c r="X57" s="89"/>
      <c r="Y57" s="89">
        <f t="shared" si="6"/>
        <v>2.589475516077349E-2</v>
      </c>
      <c r="Z57" s="89">
        <f t="shared" si="7"/>
        <v>0.11845023547804151</v>
      </c>
      <c r="AA57" s="89">
        <f t="shared" si="17"/>
        <v>0.03</v>
      </c>
      <c r="AB57" s="89">
        <f t="shared" si="17"/>
        <v>0.15</v>
      </c>
      <c r="AC57" s="89">
        <f t="shared" si="8"/>
        <v>0.24000000000000002</v>
      </c>
      <c r="AD57" s="89">
        <f t="shared" si="9"/>
        <v>0.30000000000000004</v>
      </c>
      <c r="AE57" s="89">
        <f t="shared" si="10"/>
        <v>1.7200000000000002</v>
      </c>
      <c r="AF57" s="89">
        <f t="shared" si="11"/>
        <v>2.02</v>
      </c>
      <c r="AG57" s="90"/>
      <c r="AH57" s="90">
        <f t="shared" si="18"/>
        <v>0.27</v>
      </c>
      <c r="AI57" s="90">
        <f t="shared" si="19"/>
        <v>1.87</v>
      </c>
      <c r="AJ57" s="90">
        <f t="shared" si="20"/>
        <v>-0.34169744455863343</v>
      </c>
      <c r="AK57" s="90">
        <f t="shared" si="21"/>
        <v>0.80265390445944973</v>
      </c>
      <c r="AL57" s="90">
        <f t="shared" si="22"/>
        <v>0.42168121159882976</v>
      </c>
      <c r="AM57" s="90">
        <f t="shared" si="23"/>
        <v>0.4278129419455271</v>
      </c>
      <c r="AN57" s="90">
        <f t="shared" si="24"/>
        <v>-0.34485559806717148</v>
      </c>
      <c r="AO57" s="90">
        <f t="shared" si="25"/>
        <v>0.50004787162713149</v>
      </c>
      <c r="AP57" s="90">
        <f t="shared" si="26"/>
        <v>2.4997895148220484</v>
      </c>
      <c r="AQ57" s="91">
        <f t="shared" si="27"/>
        <v>2.6104756942205265</v>
      </c>
      <c r="AR57" s="2">
        <f t="shared" si="28"/>
        <v>0.11068617939847814</v>
      </c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1:114" s="3" customFormat="1" x14ac:dyDescent="0.2">
      <c r="A58" s="23" t="s">
        <v>200</v>
      </c>
      <c r="B58" s="31">
        <v>135</v>
      </c>
      <c r="C58" s="32">
        <v>145</v>
      </c>
      <c r="D58" s="24">
        <v>140</v>
      </c>
      <c r="E58" s="33" t="s">
        <v>23</v>
      </c>
      <c r="F58" s="33"/>
      <c r="G58" s="80">
        <f t="shared" si="0"/>
        <v>1.2540665092654146</v>
      </c>
      <c r="H58" s="80">
        <f t="shared" si="12"/>
        <v>1.6052051318597307</v>
      </c>
      <c r="I58" s="81">
        <f t="shared" si="1"/>
        <v>3.1462020584450721</v>
      </c>
      <c r="J58" s="109">
        <v>2.7782763999367521</v>
      </c>
      <c r="K58" s="22">
        <v>1.8</v>
      </c>
      <c r="L58" s="22">
        <v>3</v>
      </c>
      <c r="M58" s="6">
        <v>5</v>
      </c>
      <c r="N58" s="77">
        <v>142.69</v>
      </c>
      <c r="O58" s="77">
        <v>147.31</v>
      </c>
      <c r="P58" s="89">
        <f t="shared" si="2"/>
        <v>1.8229327546465453E-2</v>
      </c>
      <c r="Q58" s="89">
        <f t="shared" si="13"/>
        <v>1.8230842090902792</v>
      </c>
      <c r="R58" s="89">
        <f t="shared" si="14"/>
        <v>1.2542265381860962</v>
      </c>
      <c r="S58" s="89">
        <f t="shared" si="3"/>
        <v>139.91068579633222</v>
      </c>
      <c r="T58" s="89">
        <f t="shared" si="15"/>
        <v>1.7547969510157637</v>
      </c>
      <c r="U58" s="89">
        <f t="shared" si="16"/>
        <v>1.0033812305488769E-2</v>
      </c>
      <c r="V58" s="89">
        <f t="shared" si="29"/>
        <v>1.7556931129715805</v>
      </c>
      <c r="W58" s="89">
        <f t="shared" si="5"/>
        <v>140</v>
      </c>
      <c r="X58" s="89"/>
      <c r="Y58" s="89">
        <f t="shared" si="6"/>
        <v>1.7055240514441365</v>
      </c>
      <c r="Z58" s="89">
        <f t="shared" si="7"/>
        <v>1.8058621744990242</v>
      </c>
      <c r="AA58" s="89">
        <f t="shared" si="17"/>
        <v>2.1800000000000002</v>
      </c>
      <c r="AB58" s="89">
        <f t="shared" si="17"/>
        <v>2.31</v>
      </c>
      <c r="AC58" s="89">
        <f t="shared" si="8"/>
        <v>132.82</v>
      </c>
      <c r="AD58" s="89">
        <f t="shared" si="9"/>
        <v>137.18</v>
      </c>
      <c r="AE58" s="89">
        <f t="shared" si="10"/>
        <v>142.69</v>
      </c>
      <c r="AF58" s="89">
        <f t="shared" si="11"/>
        <v>147.31</v>
      </c>
      <c r="AG58" s="90"/>
      <c r="AH58" s="90">
        <f t="shared" si="18"/>
        <v>135</v>
      </c>
      <c r="AI58" s="100">
        <f t="shared" si="19"/>
        <v>145</v>
      </c>
      <c r="AJ58" s="90">
        <f t="shared" si="20"/>
        <v>4.9410042604295015</v>
      </c>
      <c r="AK58" s="90">
        <f t="shared" si="21"/>
        <v>139.93393447457782</v>
      </c>
      <c r="AL58" s="90">
        <f t="shared" si="22"/>
        <v>2.5511134625647669</v>
      </c>
      <c r="AM58" s="90">
        <f t="shared" si="23"/>
        <v>3.0968755554292189</v>
      </c>
      <c r="AN58" s="90">
        <f t="shared" si="24"/>
        <v>4.940925584363451</v>
      </c>
      <c r="AO58" s="90">
        <f t="shared" si="25"/>
        <v>2.2128274105719103E-2</v>
      </c>
      <c r="AP58" s="90">
        <f t="shared" si="26"/>
        <v>2.499789514821904</v>
      </c>
      <c r="AQ58" s="91">
        <f t="shared" si="27"/>
        <v>5.2808851359450459</v>
      </c>
      <c r="AR58" s="3">
        <f t="shared" si="28"/>
        <v>2.7810956211231419</v>
      </c>
    </row>
    <row r="59" spans="1:114" x14ac:dyDescent="0.2">
      <c r="A59" s="1" t="s">
        <v>181</v>
      </c>
      <c r="B59" s="46">
        <v>8.3000000000000007</v>
      </c>
      <c r="C59" s="46">
        <v>28.8</v>
      </c>
      <c r="D59" s="24">
        <v>18.55</v>
      </c>
      <c r="E59" s="25" t="s">
        <v>31</v>
      </c>
      <c r="F59" s="19" t="s">
        <v>100</v>
      </c>
      <c r="G59" s="80">
        <f t="shared" si="0"/>
        <v>5.4943641733057875</v>
      </c>
      <c r="H59" s="80">
        <f t="shared" si="12"/>
        <v>7.0327861418314086</v>
      </c>
      <c r="I59" s="81">
        <f t="shared" si="1"/>
        <v>13.78426083798956</v>
      </c>
      <c r="J59" s="77">
        <v>0.12567660897062627</v>
      </c>
      <c r="K59" s="26">
        <v>13</v>
      </c>
      <c r="L59" s="22">
        <v>20.5</v>
      </c>
      <c r="M59" s="6">
        <v>35</v>
      </c>
      <c r="N59" s="77">
        <v>26.900000000000002</v>
      </c>
      <c r="O59" s="77">
        <v>30.7</v>
      </c>
      <c r="P59" s="89">
        <f t="shared" si="2"/>
        <v>0.31737751845391526</v>
      </c>
      <c r="Q59" s="89">
        <f t="shared" si="13"/>
        <v>32.554003824737464</v>
      </c>
      <c r="R59" s="89">
        <f t="shared" si="14"/>
        <v>5.6836611285981382</v>
      </c>
      <c r="S59" s="89">
        <f t="shared" si="3"/>
        <v>15.460918472070151</v>
      </c>
      <c r="T59" s="89">
        <f t="shared" si="15"/>
        <v>0.87874621332130032</v>
      </c>
      <c r="U59" s="89">
        <f t="shared" si="16"/>
        <v>4.5469289028785102E-2</v>
      </c>
      <c r="V59" s="89">
        <f t="shared" si="29"/>
        <v>1.0192045541482238</v>
      </c>
      <c r="W59" s="89">
        <f t="shared" si="5"/>
        <v>18.55</v>
      </c>
      <c r="X59" s="89"/>
      <c r="Y59" s="89">
        <f t="shared" si="6"/>
        <v>0.55314434160317649</v>
      </c>
      <c r="Z59" s="89">
        <f t="shared" si="7"/>
        <v>1.485264766693271</v>
      </c>
      <c r="AA59" s="89">
        <f t="shared" si="17"/>
        <v>0.71</v>
      </c>
      <c r="AB59" s="89">
        <f t="shared" si="17"/>
        <v>1.9</v>
      </c>
      <c r="AC59" s="89">
        <f t="shared" si="8"/>
        <v>7.5900000000000007</v>
      </c>
      <c r="AD59" s="89">
        <f t="shared" si="9"/>
        <v>9.0100000000000016</v>
      </c>
      <c r="AE59" s="89">
        <f t="shared" si="10"/>
        <v>26.900000000000002</v>
      </c>
      <c r="AF59" s="89">
        <f t="shared" si="11"/>
        <v>30.7</v>
      </c>
      <c r="AG59" s="90"/>
      <c r="AH59" s="90">
        <f t="shared" si="18"/>
        <v>8.3000000000000007</v>
      </c>
      <c r="AI59" s="90">
        <f t="shared" si="19"/>
        <v>28.8</v>
      </c>
      <c r="AJ59" s="90">
        <f t="shared" si="20"/>
        <v>2.7383154509722263</v>
      </c>
      <c r="AK59" s="90">
        <f t="shared" si="21"/>
        <v>16.259538083742186</v>
      </c>
      <c r="AL59" s="90">
        <f t="shared" si="22"/>
        <v>5.2931306496660762</v>
      </c>
      <c r="AM59" s="90">
        <f t="shared" si="23"/>
        <v>5.3903626962970588</v>
      </c>
      <c r="AN59" s="90">
        <f t="shared" si="24"/>
        <v>2.7365422410271676</v>
      </c>
      <c r="AO59" s="90">
        <f t="shared" si="25"/>
        <v>0.32291625711642657</v>
      </c>
      <c r="AP59" s="90">
        <f t="shared" si="26"/>
        <v>2.4997895148220484</v>
      </c>
      <c r="AQ59" s="91">
        <f t="shared" si="27"/>
        <v>2.6687601523062709</v>
      </c>
      <c r="AR59" s="2">
        <f t="shared" si="28"/>
        <v>0.16897063748422259</v>
      </c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43" t="s">
        <v>64</v>
      </c>
      <c r="CF59" s="2">
        <v>24.224350099999999</v>
      </c>
      <c r="CG59" s="43">
        <v>8.8000000000000007</v>
      </c>
      <c r="CH59" s="43">
        <v>21.3</v>
      </c>
      <c r="CI59" s="2">
        <v>24.224350099999999</v>
      </c>
      <c r="CJ59" s="2">
        <v>23.046257799999999</v>
      </c>
      <c r="CK59" s="2"/>
      <c r="CL59" s="2"/>
      <c r="CM59" s="2"/>
      <c r="CN59" s="2"/>
      <c r="CO59" s="2"/>
      <c r="CP59" s="2"/>
      <c r="CQ59" s="2"/>
      <c r="CR59" s="2"/>
      <c r="CS59" s="44"/>
      <c r="CT59" s="43"/>
      <c r="CU59" s="43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 x14ac:dyDescent="0.2">
      <c r="A60" s="23" t="s">
        <v>65</v>
      </c>
      <c r="B60" s="24">
        <v>8</v>
      </c>
      <c r="C60" s="24">
        <v>20</v>
      </c>
      <c r="D60" s="24">
        <v>14</v>
      </c>
      <c r="E60" s="25" t="s">
        <v>26</v>
      </c>
      <c r="F60" s="25"/>
      <c r="G60" s="80">
        <f t="shared" si="0"/>
        <v>4.7488356684793027</v>
      </c>
      <c r="H60" s="80">
        <f t="shared" si="12"/>
        <v>6.0785096556535079</v>
      </c>
      <c r="I60" s="81">
        <f t="shared" si="1"/>
        <v>11.913878925080875</v>
      </c>
      <c r="J60" s="77">
        <v>0.19423285088953079</v>
      </c>
      <c r="K60" s="26">
        <v>8</v>
      </c>
      <c r="L60" s="22">
        <v>13</v>
      </c>
      <c r="M60" s="6">
        <v>24</v>
      </c>
      <c r="N60" s="77">
        <v>18.850000000000001</v>
      </c>
      <c r="O60" s="77">
        <v>21.15</v>
      </c>
      <c r="P60" s="89">
        <f t="shared" si="2"/>
        <v>0.23374763568218243</v>
      </c>
      <c r="Q60" s="89">
        <f t="shared" si="13"/>
        <v>23.697715285232317</v>
      </c>
      <c r="R60" s="89">
        <f t="shared" si="14"/>
        <v>4.8422840979471991</v>
      </c>
      <c r="S60" s="89">
        <f t="shared" si="3"/>
        <v>12.649110640673518</v>
      </c>
      <c r="T60" s="89">
        <f t="shared" si="15"/>
        <v>0.61250587308508087</v>
      </c>
      <c r="U60" s="89">
        <f t="shared" si="16"/>
        <v>3.8738272783577596E-2</v>
      </c>
      <c r="V60" s="89">
        <f t="shared" si="29"/>
        <v>0.66483699358710246</v>
      </c>
      <c r="W60" s="89">
        <f t="shared" si="5"/>
        <v>14</v>
      </c>
      <c r="X60" s="89"/>
      <c r="Y60" s="89">
        <f t="shared" si="6"/>
        <v>0.43240735688563692</v>
      </c>
      <c r="Z60" s="89">
        <f t="shared" si="7"/>
        <v>0.89726663028856812</v>
      </c>
      <c r="AA60" s="89">
        <f t="shared" si="17"/>
        <v>0.55000000000000004</v>
      </c>
      <c r="AB60" s="89">
        <f t="shared" si="17"/>
        <v>1.1499999999999999</v>
      </c>
      <c r="AC60" s="89">
        <f t="shared" si="8"/>
        <v>7.45</v>
      </c>
      <c r="AD60" s="89">
        <f t="shared" si="9"/>
        <v>8.5500000000000007</v>
      </c>
      <c r="AE60" s="89">
        <f t="shared" si="10"/>
        <v>18.850000000000001</v>
      </c>
      <c r="AF60" s="89">
        <f t="shared" si="11"/>
        <v>21.15</v>
      </c>
      <c r="AG60" s="90"/>
      <c r="AH60" s="90">
        <f t="shared" si="18"/>
        <v>8</v>
      </c>
      <c r="AI60" s="90">
        <f t="shared" si="19"/>
        <v>20</v>
      </c>
      <c r="AJ60" s="90">
        <f t="shared" si="20"/>
        <v>2.5375869076169133</v>
      </c>
      <c r="AK60" s="90">
        <f t="shared" si="21"/>
        <v>12.999434886018657</v>
      </c>
      <c r="AL60" s="90">
        <f t="shared" si="22"/>
        <v>3.0805690679778652</v>
      </c>
      <c r="AM60" s="90">
        <f t="shared" si="23"/>
        <v>3.151493933140908</v>
      </c>
      <c r="AN60" s="90">
        <f t="shared" si="24"/>
        <v>2.5363501482154009</v>
      </c>
      <c r="AO60" s="90">
        <f t="shared" si="25"/>
        <v>0.23898007446235955</v>
      </c>
      <c r="AP60" s="90">
        <f t="shared" si="26"/>
        <v>2.4997895148220484</v>
      </c>
      <c r="AQ60" s="91">
        <f t="shared" si="27"/>
        <v>2.7286449599694396</v>
      </c>
      <c r="AR60" s="2">
        <f t="shared" si="28"/>
        <v>0.2288554451473912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 x14ac:dyDescent="0.2">
      <c r="A61" s="23" t="s">
        <v>66</v>
      </c>
      <c r="B61" s="24">
        <v>77</v>
      </c>
      <c r="C61" s="24">
        <v>142</v>
      </c>
      <c r="D61" s="24">
        <v>109.5</v>
      </c>
      <c r="E61" s="25" t="s">
        <v>31</v>
      </c>
      <c r="F61" s="25"/>
      <c r="G61" s="80">
        <f t="shared" si="0"/>
        <v>3.8962866573666166</v>
      </c>
      <c r="H61" s="80">
        <f t="shared" si="12"/>
        <v>4.9872469214292696</v>
      </c>
      <c r="I61" s="81">
        <f t="shared" si="1"/>
        <v>9.7750039660013677</v>
      </c>
      <c r="J61" s="77">
        <v>0.31991822028374362</v>
      </c>
      <c r="K61" s="26">
        <v>8</v>
      </c>
      <c r="L61" s="22">
        <v>12.5</v>
      </c>
      <c r="M61" s="6">
        <v>24</v>
      </c>
      <c r="N61" s="77">
        <v>135.22999999999999</v>
      </c>
      <c r="O61" s="77">
        <v>148.77000000000001</v>
      </c>
      <c r="P61" s="89">
        <f t="shared" si="2"/>
        <v>0.15612796830295325</v>
      </c>
      <c r="Q61" s="89">
        <f t="shared" si="13"/>
        <v>15.708425933711412</v>
      </c>
      <c r="R61" s="89">
        <f t="shared" si="14"/>
        <v>3.9317204801093646</v>
      </c>
      <c r="S61" s="89">
        <f t="shared" si="3"/>
        <v>104.56576877735849</v>
      </c>
      <c r="T61" s="89">
        <f t="shared" si="15"/>
        <v>4.1112337462032071</v>
      </c>
      <c r="U61" s="89">
        <f t="shared" si="16"/>
        <v>3.1453763840874921E-2</v>
      </c>
      <c r="V61" s="89">
        <f t="shared" si="29"/>
        <v>4.2664338898164456</v>
      </c>
      <c r="W61" s="89">
        <f t="shared" si="5"/>
        <v>109.5</v>
      </c>
      <c r="X61" s="89"/>
      <c r="Y61" s="89">
        <f t="shared" si="6"/>
        <v>3.2441865649880102</v>
      </c>
      <c r="Z61" s="89">
        <f t="shared" si="7"/>
        <v>5.2886812146448809</v>
      </c>
      <c r="AA61" s="89">
        <f t="shared" si="17"/>
        <v>4.1500000000000004</v>
      </c>
      <c r="AB61" s="89">
        <f t="shared" si="17"/>
        <v>6.77</v>
      </c>
      <c r="AC61" s="89">
        <f t="shared" si="8"/>
        <v>72.849999999999994</v>
      </c>
      <c r="AD61" s="89">
        <f t="shared" si="9"/>
        <v>81.150000000000006</v>
      </c>
      <c r="AE61" s="89">
        <f t="shared" si="10"/>
        <v>135.22999999999999</v>
      </c>
      <c r="AF61" s="89">
        <f t="shared" si="11"/>
        <v>148.77000000000001</v>
      </c>
      <c r="AG61" s="90"/>
      <c r="AH61" s="90">
        <f t="shared" si="18"/>
        <v>77</v>
      </c>
      <c r="AI61" s="90">
        <f t="shared" si="19"/>
        <v>142</v>
      </c>
      <c r="AJ61" s="90">
        <f t="shared" si="20"/>
        <v>4.6498162397274729</v>
      </c>
      <c r="AK61" s="90">
        <f t="shared" si="21"/>
        <v>105.84801145598969</v>
      </c>
      <c r="AL61" s="90">
        <f t="shared" si="22"/>
        <v>16.627056481870511</v>
      </c>
      <c r="AM61" s="90">
        <f t="shared" si="23"/>
        <v>17.165706084734367</v>
      </c>
      <c r="AN61" s="90">
        <f t="shared" si="24"/>
        <v>4.6490240955546733</v>
      </c>
      <c r="AO61" s="90">
        <f t="shared" si="25"/>
        <v>0.16112178881829736</v>
      </c>
      <c r="AP61" s="90">
        <f t="shared" si="26"/>
        <v>2.4997895148220595</v>
      </c>
      <c r="AQ61" s="91">
        <f t="shared" si="27"/>
        <v>2.8444150830936876</v>
      </c>
      <c r="AR61" s="2">
        <f t="shared" si="28"/>
        <v>0.34462556827162816</v>
      </c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</row>
    <row r="62" spans="1:114" x14ac:dyDescent="0.2">
      <c r="A62" s="23" t="s">
        <v>67</v>
      </c>
      <c r="B62" s="24">
        <v>10</v>
      </c>
      <c r="C62" s="24">
        <v>23</v>
      </c>
      <c r="D62" s="24">
        <v>16.5</v>
      </c>
      <c r="E62" s="25" t="s">
        <v>15</v>
      </c>
      <c r="F62" s="25"/>
      <c r="G62" s="80">
        <f t="shared" si="0"/>
        <v>4.5341275517277166</v>
      </c>
      <c r="H62" s="80">
        <f t="shared" si="12"/>
        <v>5.8036832662114772</v>
      </c>
      <c r="I62" s="81">
        <f t="shared" si="1"/>
        <v>11.375219201774495</v>
      </c>
      <c r="J62" s="77">
        <v>0.21987151588431786</v>
      </c>
      <c r="K62" s="26"/>
      <c r="L62" s="22">
        <v>14</v>
      </c>
      <c r="M62" s="6">
        <v>24</v>
      </c>
      <c r="N62" s="77">
        <v>21.74</v>
      </c>
      <c r="O62" s="77">
        <v>24.26</v>
      </c>
      <c r="P62" s="89">
        <f t="shared" si="2"/>
        <v>0.21247681707528157</v>
      </c>
      <c r="Q62" s="89">
        <f t="shared" si="13"/>
        <v>21.489766701916306</v>
      </c>
      <c r="R62" s="89">
        <f t="shared" si="14"/>
        <v>4.608662137965454</v>
      </c>
      <c r="S62" s="89">
        <f t="shared" si="3"/>
        <v>15.165750888103101</v>
      </c>
      <c r="T62" s="89">
        <f t="shared" si="15"/>
        <v>0.69893821911816711</v>
      </c>
      <c r="U62" s="89">
        <f t="shared" si="16"/>
        <v>3.6869297103723629E-2</v>
      </c>
      <c r="V62" s="89">
        <f t="shared" si="29"/>
        <v>0.7481310460350733</v>
      </c>
      <c r="W62" s="89">
        <f t="shared" si="5"/>
        <v>16.5</v>
      </c>
      <c r="X62" s="89"/>
      <c r="Y62" s="89">
        <f t="shared" si="6"/>
        <v>0.50848061486086971</v>
      </c>
      <c r="Z62" s="89">
        <f t="shared" si="7"/>
        <v>0.98778147720927689</v>
      </c>
      <c r="AA62" s="89">
        <f t="shared" si="17"/>
        <v>0.65</v>
      </c>
      <c r="AB62" s="89">
        <f t="shared" si="17"/>
        <v>1.26</v>
      </c>
      <c r="AC62" s="89">
        <f t="shared" si="8"/>
        <v>9.35</v>
      </c>
      <c r="AD62" s="89">
        <f t="shared" si="9"/>
        <v>10.65</v>
      </c>
      <c r="AE62" s="89">
        <f t="shared" si="10"/>
        <v>21.74</v>
      </c>
      <c r="AF62" s="89">
        <f t="shared" si="11"/>
        <v>24.26</v>
      </c>
      <c r="AG62" s="90"/>
      <c r="AH62" s="90">
        <f t="shared" si="18"/>
        <v>10</v>
      </c>
      <c r="AI62" s="100">
        <f t="shared" si="19"/>
        <v>23</v>
      </c>
      <c r="AJ62" s="90">
        <f t="shared" si="20"/>
        <v>2.7190396544615978</v>
      </c>
      <c r="AK62" s="90">
        <f t="shared" si="21"/>
        <v>15.511983486220073</v>
      </c>
      <c r="AL62" s="90">
        <f t="shared" si="22"/>
        <v>3.3334890620284772</v>
      </c>
      <c r="AM62" s="90">
        <f t="shared" si="23"/>
        <v>3.4164088439039362</v>
      </c>
      <c r="AN62" s="90">
        <f t="shared" si="24"/>
        <v>2.7179291980751676</v>
      </c>
      <c r="AO62" s="90">
        <f t="shared" si="25"/>
        <v>0.21764032385406742</v>
      </c>
      <c r="AP62" s="90">
        <f t="shared" si="26"/>
        <v>2.4997895148220484</v>
      </c>
      <c r="AQ62" s="91">
        <f t="shared" si="27"/>
        <v>2.7517402692440851</v>
      </c>
      <c r="AR62" s="2">
        <f t="shared" si="28"/>
        <v>0.25195075442203674</v>
      </c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  <row r="63" spans="1:114" x14ac:dyDescent="0.2">
      <c r="A63" s="23" t="s">
        <v>68</v>
      </c>
      <c r="B63" s="24">
        <v>66</v>
      </c>
      <c r="C63" s="37">
        <v>83</v>
      </c>
      <c r="D63" s="24">
        <v>74.5</v>
      </c>
      <c r="E63" s="33" t="s">
        <v>11</v>
      </c>
      <c r="F63" s="33"/>
      <c r="G63" s="80">
        <f t="shared" si="0"/>
        <v>2.3636742969548279</v>
      </c>
      <c r="H63" s="80">
        <f t="shared" si="12"/>
        <v>3.0255031001021799</v>
      </c>
      <c r="I63" s="81">
        <f t="shared" si="1"/>
        <v>5.9299860762002723</v>
      </c>
      <c r="J63" s="108">
        <v>0.92218110772620543</v>
      </c>
      <c r="K63" s="26">
        <v>3</v>
      </c>
      <c r="L63" s="22">
        <v>6</v>
      </c>
      <c r="M63" s="6">
        <v>10</v>
      </c>
      <c r="N63" s="77">
        <v>80.540000000000006</v>
      </c>
      <c r="O63" s="77">
        <v>85.46</v>
      </c>
      <c r="P63" s="89">
        <f t="shared" si="2"/>
        <v>5.8465782084227827E-2</v>
      </c>
      <c r="Q63" s="89">
        <f t="shared" si="13"/>
        <v>5.8515780313528101</v>
      </c>
      <c r="R63" s="89">
        <f t="shared" si="14"/>
        <v>2.3667653097324224</v>
      </c>
      <c r="S63" s="89">
        <f t="shared" si="3"/>
        <v>74.01351227985333</v>
      </c>
      <c r="T63" s="89">
        <f t="shared" si="15"/>
        <v>1.7517261331541152</v>
      </c>
      <c r="U63" s="89">
        <f t="shared" si="16"/>
        <v>1.8934122477859378E-2</v>
      </c>
      <c r="V63" s="89">
        <f t="shared" si="29"/>
        <v>1.7609373512313469</v>
      </c>
      <c r="W63" s="89">
        <f t="shared" si="5"/>
        <v>74.5</v>
      </c>
      <c r="X63" s="89"/>
      <c r="Y63" s="89">
        <f t="shared" si="6"/>
        <v>1.5999973101695422</v>
      </c>
      <c r="Z63" s="89">
        <f t="shared" si="7"/>
        <v>1.9218773922931516</v>
      </c>
      <c r="AA63" s="89">
        <f t="shared" si="17"/>
        <v>2.0499999999999998</v>
      </c>
      <c r="AB63" s="89">
        <f t="shared" si="17"/>
        <v>2.46</v>
      </c>
      <c r="AC63" s="89">
        <f t="shared" si="8"/>
        <v>63.95</v>
      </c>
      <c r="AD63" s="89">
        <f t="shared" si="9"/>
        <v>68.05</v>
      </c>
      <c r="AE63" s="89">
        <f t="shared" si="10"/>
        <v>80.540000000000006</v>
      </c>
      <c r="AF63" s="89">
        <f t="shared" si="11"/>
        <v>85.46</v>
      </c>
      <c r="AG63" s="90"/>
      <c r="AH63" s="90">
        <f t="shared" si="18"/>
        <v>66</v>
      </c>
      <c r="AI63" s="90">
        <f t="shared" si="19"/>
        <v>83</v>
      </c>
      <c r="AJ63" s="90">
        <f t="shared" si="20"/>
        <v>4.3042476749115117</v>
      </c>
      <c r="AK63" s="90">
        <f t="shared" si="21"/>
        <v>74.14011870018382</v>
      </c>
      <c r="AL63" s="90">
        <f t="shared" si="22"/>
        <v>4.3383668982788528</v>
      </c>
      <c r="AM63" s="90">
        <f t="shared" si="23"/>
        <v>4.682128543626642</v>
      </c>
      <c r="AN63" s="90">
        <f t="shared" si="24"/>
        <v>4.3039666500893139</v>
      </c>
      <c r="AO63" s="90">
        <f t="shared" si="25"/>
        <v>6.3089597550745072E-2</v>
      </c>
      <c r="AP63" s="90">
        <f t="shared" si="26"/>
        <v>2.4997895148220484</v>
      </c>
      <c r="AQ63" s="91">
        <f t="shared" si="27"/>
        <v>3.4318127821079236</v>
      </c>
      <c r="AR63" s="2">
        <f t="shared" si="28"/>
        <v>0.93202326728587526</v>
      </c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</row>
    <row r="64" spans="1:114" s="3" customFormat="1" x14ac:dyDescent="0.2">
      <c r="A64" s="45" t="s">
        <v>182</v>
      </c>
      <c r="B64" s="31">
        <v>0.5</v>
      </c>
      <c r="C64" s="47">
        <v>2.5</v>
      </c>
      <c r="D64" s="24">
        <v>1.5</v>
      </c>
      <c r="E64" s="35" t="s">
        <v>69</v>
      </c>
      <c r="F64" s="35"/>
      <c r="G64" s="80">
        <f t="shared" si="0"/>
        <v>6.194436596180755</v>
      </c>
      <c r="H64" s="80">
        <f t="shared" si="12"/>
        <v>7.9288788431113666</v>
      </c>
      <c r="I64" s="81">
        <f t="shared" si="1"/>
        <v>15.540602532498278</v>
      </c>
      <c r="J64" s="77">
        <v>8.1457234633053321E-2</v>
      </c>
      <c r="K64" s="22">
        <v>9</v>
      </c>
      <c r="L64" s="22">
        <v>13.5</v>
      </c>
      <c r="M64" s="6">
        <v>24</v>
      </c>
      <c r="N64" s="77">
        <v>2.31</v>
      </c>
      <c r="O64" s="77">
        <v>2.69</v>
      </c>
      <c r="P64" s="89">
        <f t="shared" si="2"/>
        <v>0.41057089602910729</v>
      </c>
      <c r="Q64" s="89">
        <f t="shared" si="13"/>
        <v>42.849650494403001</v>
      </c>
      <c r="R64" s="89">
        <f t="shared" si="14"/>
        <v>6.5268407744024977</v>
      </c>
      <c r="S64" s="89">
        <f t="shared" si="3"/>
        <v>1.1180339887498949</v>
      </c>
      <c r="T64" s="89">
        <f t="shared" si="15"/>
        <v>7.2972298249406778E-2</v>
      </c>
      <c r="U64" s="89">
        <f t="shared" si="16"/>
        <v>5.2214726195219982E-2</v>
      </c>
      <c r="V64" s="89">
        <f t="shared" si="29"/>
        <v>9.2916548942711327E-2</v>
      </c>
      <c r="W64" s="89">
        <f t="shared" si="5"/>
        <v>1.5</v>
      </c>
      <c r="X64" s="89"/>
      <c r="Y64" s="89">
        <f t="shared" si="6"/>
        <v>4.0701822747491345E-2</v>
      </c>
      <c r="Z64" s="89">
        <f t="shared" si="7"/>
        <v>0.14513127513793131</v>
      </c>
      <c r="AA64" s="89">
        <f t="shared" si="17"/>
        <v>0.05</v>
      </c>
      <c r="AB64" s="89">
        <f t="shared" si="17"/>
        <v>0.19</v>
      </c>
      <c r="AC64" s="89">
        <f t="shared" si="8"/>
        <v>0.45</v>
      </c>
      <c r="AD64" s="89">
        <f t="shared" si="9"/>
        <v>0.55000000000000004</v>
      </c>
      <c r="AE64" s="89">
        <f t="shared" si="10"/>
        <v>2.31</v>
      </c>
      <c r="AF64" s="89">
        <f t="shared" si="11"/>
        <v>2.69</v>
      </c>
      <c r="AG64" s="90"/>
      <c r="AH64" s="90">
        <f t="shared" si="18"/>
        <v>0.5</v>
      </c>
      <c r="AI64" s="100">
        <f t="shared" si="19"/>
        <v>2.5</v>
      </c>
      <c r="AJ64" s="90">
        <f t="shared" si="20"/>
        <v>0.11157177565710491</v>
      </c>
      <c r="AK64" s="90">
        <f t="shared" si="21"/>
        <v>1.2163517453584558</v>
      </c>
      <c r="AL64" s="90">
        <f t="shared" si="22"/>
        <v>0.52120247166866907</v>
      </c>
      <c r="AM64" s="90">
        <f t="shared" si="23"/>
        <v>0.52941996707807781</v>
      </c>
      <c r="AN64" s="90">
        <f t="shared" si="24"/>
        <v>0.10911276135373758</v>
      </c>
      <c r="AO64" s="90">
        <f t="shared" si="25"/>
        <v>0.4165170936142702</v>
      </c>
      <c r="AP64" s="90">
        <f t="shared" si="26"/>
        <v>2.4997895148220484</v>
      </c>
      <c r="AQ64" s="91">
        <f t="shared" si="27"/>
        <v>2.6316321183198044</v>
      </c>
      <c r="AR64" s="3">
        <f t="shared" si="28"/>
        <v>0.13184260349775601</v>
      </c>
    </row>
    <row r="65" spans="1:114" x14ac:dyDescent="0.2">
      <c r="A65" s="48" t="s">
        <v>183</v>
      </c>
      <c r="B65" s="24">
        <v>2</v>
      </c>
      <c r="C65" s="34">
        <v>3.6</v>
      </c>
      <c r="D65" s="24">
        <v>2.8</v>
      </c>
      <c r="E65" s="35" t="s">
        <v>11</v>
      </c>
      <c r="F65" s="35"/>
      <c r="G65" s="80">
        <f t="shared" si="0"/>
        <v>3.8187699875293895</v>
      </c>
      <c r="H65" s="80">
        <f t="shared" si="12"/>
        <v>4.888025584037619</v>
      </c>
      <c r="I65" s="81">
        <f t="shared" si="1"/>
        <v>9.5805301447137339</v>
      </c>
      <c r="J65" s="77">
        <v>0.33528822933216462</v>
      </c>
      <c r="K65" s="26"/>
      <c r="L65" s="22">
        <v>9.5</v>
      </c>
      <c r="M65" s="6">
        <v>15</v>
      </c>
      <c r="N65" s="77">
        <v>3.43</v>
      </c>
      <c r="O65" s="77">
        <v>3.77</v>
      </c>
      <c r="P65" s="89">
        <f t="shared" si="2"/>
        <v>0.14994557778115281</v>
      </c>
      <c r="Q65" s="89">
        <f t="shared" si="13"/>
        <v>15.079237099532856</v>
      </c>
      <c r="R65" s="89">
        <f t="shared" si="14"/>
        <v>3.8508748485938691</v>
      </c>
      <c r="S65" s="89">
        <f t="shared" si="3"/>
        <v>2.6832815729997477</v>
      </c>
      <c r="T65" s="89">
        <f t="shared" si="15"/>
        <v>0.10332981521160121</v>
      </c>
      <c r="U65" s="89">
        <f t="shared" si="16"/>
        <v>3.0806998788750952E-2</v>
      </c>
      <c r="V65" s="89">
        <f t="shared" si="29"/>
        <v>0.1069255596508229</v>
      </c>
      <c r="W65" s="89">
        <f t="shared" si="5"/>
        <v>2.8</v>
      </c>
      <c r="X65" s="89"/>
      <c r="Y65" s="89">
        <f t="shared" si="6"/>
        <v>8.2279960619822151E-2</v>
      </c>
      <c r="Z65" s="89">
        <f t="shared" si="7"/>
        <v>0.13157115868182367</v>
      </c>
      <c r="AA65" s="89">
        <f t="shared" si="17"/>
        <v>0.11</v>
      </c>
      <c r="AB65" s="89">
        <f t="shared" si="17"/>
        <v>0.17</v>
      </c>
      <c r="AC65" s="89">
        <f t="shared" si="8"/>
        <v>1.89</v>
      </c>
      <c r="AD65" s="89">
        <f t="shared" si="9"/>
        <v>2.11</v>
      </c>
      <c r="AE65" s="89">
        <f t="shared" si="10"/>
        <v>3.43</v>
      </c>
      <c r="AF65" s="89">
        <f t="shared" si="11"/>
        <v>3.77</v>
      </c>
      <c r="AG65" s="90"/>
      <c r="AH65" s="90">
        <f t="shared" si="18"/>
        <v>2</v>
      </c>
      <c r="AI65" s="90">
        <f t="shared" si="19"/>
        <v>3.6</v>
      </c>
      <c r="AJ65" s="90">
        <f t="shared" si="20"/>
        <v>0.98704051301100471</v>
      </c>
      <c r="AK65" s="90">
        <f t="shared" si="21"/>
        <v>2.7136167824294621</v>
      </c>
      <c r="AL65" s="90">
        <f t="shared" si="22"/>
        <v>0.4091927085952532</v>
      </c>
      <c r="AM65" s="90">
        <f t="shared" si="23"/>
        <v>0.42293232091454241</v>
      </c>
      <c r="AN65" s="90">
        <f t="shared" si="24"/>
        <v>0.98628203664088121</v>
      </c>
      <c r="AO65" s="90">
        <f t="shared" si="25"/>
        <v>0.15492136404115112</v>
      </c>
      <c r="AP65" s="90">
        <f t="shared" si="26"/>
        <v>2.4997895148220373</v>
      </c>
      <c r="AQ65" s="91">
        <f t="shared" si="27"/>
        <v>2.8589216931182215</v>
      </c>
      <c r="AR65" s="2">
        <f t="shared" si="28"/>
        <v>0.35913217829618427</v>
      </c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x14ac:dyDescent="0.2">
      <c r="A66" s="23" t="s">
        <v>70</v>
      </c>
      <c r="B66" s="24">
        <v>1.4</v>
      </c>
      <c r="C66" s="24">
        <v>2.8</v>
      </c>
      <c r="D66" s="24">
        <v>2.0999999999999996</v>
      </c>
      <c r="E66" s="25" t="s">
        <v>31</v>
      </c>
      <c r="F66" s="25"/>
      <c r="G66" s="80">
        <f t="shared" si="0"/>
        <v>4.1438839645963323</v>
      </c>
      <c r="H66" s="80">
        <f t="shared" si="12"/>
        <v>5.3041714746833053</v>
      </c>
      <c r="I66" s="81">
        <f t="shared" si="1"/>
        <v>10.396176090379278</v>
      </c>
      <c r="J66" s="77">
        <v>0.27604375434251427</v>
      </c>
      <c r="K66" s="26">
        <v>10</v>
      </c>
      <c r="L66" s="22">
        <v>15</v>
      </c>
      <c r="M66" s="6">
        <v>24</v>
      </c>
      <c r="N66" s="77">
        <v>2.6599999999999997</v>
      </c>
      <c r="O66" s="77">
        <v>2.94</v>
      </c>
      <c r="P66" s="89">
        <f t="shared" si="2"/>
        <v>0.1768232603469248</v>
      </c>
      <c r="Q66" s="89">
        <f t="shared" si="13"/>
        <v>17.821446548069598</v>
      </c>
      <c r="R66" s="89">
        <f t="shared" si="14"/>
        <v>4.1918309302820882</v>
      </c>
      <c r="S66" s="89">
        <f t="shared" si="3"/>
        <v>1.9798989873223329</v>
      </c>
      <c r="T66" s="89">
        <f t="shared" si="15"/>
        <v>8.2994018138919406E-2</v>
      </c>
      <c r="U66" s="89">
        <f t="shared" si="16"/>
        <v>3.3534647442256711E-2</v>
      </c>
      <c r="V66" s="89">
        <f t="shared" si="29"/>
        <v>8.7021563256522966E-2</v>
      </c>
      <c r="W66" s="89">
        <f t="shared" si="5"/>
        <v>2.0999999999999996</v>
      </c>
      <c r="X66" s="89"/>
      <c r="Y66" s="89">
        <f t="shared" si="6"/>
        <v>6.3547310046943278E-2</v>
      </c>
      <c r="Z66" s="89">
        <f t="shared" si="7"/>
        <v>0.11049581646610268</v>
      </c>
      <c r="AA66" s="89">
        <f t="shared" si="17"/>
        <v>0.08</v>
      </c>
      <c r="AB66" s="89">
        <f t="shared" si="17"/>
        <v>0.14000000000000001</v>
      </c>
      <c r="AC66" s="89">
        <f t="shared" si="8"/>
        <v>1.3199999999999998</v>
      </c>
      <c r="AD66" s="89">
        <f t="shared" si="9"/>
        <v>1.48</v>
      </c>
      <c r="AE66" s="89">
        <f t="shared" si="10"/>
        <v>2.6599999999999997</v>
      </c>
      <c r="AF66" s="89">
        <f t="shared" si="11"/>
        <v>2.94</v>
      </c>
      <c r="AG66" s="90"/>
      <c r="AH66" s="90">
        <f t="shared" si="18"/>
        <v>1.4</v>
      </c>
      <c r="AI66" s="90">
        <f t="shared" si="19"/>
        <v>2.8</v>
      </c>
      <c r="AJ66" s="90">
        <f t="shared" si="20"/>
        <v>0.68304582690118554</v>
      </c>
      <c r="AK66" s="90">
        <f t="shared" si="21"/>
        <v>2.0110944162743216</v>
      </c>
      <c r="AL66" s="90">
        <f t="shared" si="22"/>
        <v>0.35840611642754056</v>
      </c>
      <c r="AM66" s="90">
        <f t="shared" si="23"/>
        <v>0.3688193280785062</v>
      </c>
      <c r="AN66" s="90">
        <f t="shared" si="24"/>
        <v>0.68213928845374561</v>
      </c>
      <c r="AO66" s="90">
        <f t="shared" si="25"/>
        <v>0.18187782243747033</v>
      </c>
      <c r="AP66" s="90">
        <f t="shared" si="26"/>
        <v>2.4997895148220484</v>
      </c>
      <c r="AQ66" s="91">
        <f t="shared" si="27"/>
        <v>2.8033531834854131</v>
      </c>
      <c r="AR66" s="2">
        <f t="shared" si="28"/>
        <v>0.30356366866336471</v>
      </c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 x14ac:dyDescent="0.2">
      <c r="A67" s="23" t="s">
        <v>71</v>
      </c>
      <c r="B67" s="24">
        <v>5.4</v>
      </c>
      <c r="C67" s="24">
        <v>12.3</v>
      </c>
      <c r="D67" s="24">
        <v>8.8500000000000014</v>
      </c>
      <c r="E67" s="25" t="s">
        <v>15</v>
      </c>
      <c r="F67" s="25"/>
      <c r="G67" s="80">
        <f t="shared" si="0"/>
        <v>4.5083136648456126</v>
      </c>
      <c r="H67" s="80">
        <f t="shared" si="12"/>
        <v>5.770641491002384</v>
      </c>
      <c r="I67" s="81">
        <f t="shared" si="1"/>
        <v>11.310457322364673</v>
      </c>
      <c r="J67" s="77">
        <v>0.22318009903625757</v>
      </c>
      <c r="K67" s="26"/>
      <c r="L67" s="22">
        <v>14.5</v>
      </c>
      <c r="M67" s="6">
        <v>24</v>
      </c>
      <c r="N67" s="77">
        <v>11.63</v>
      </c>
      <c r="O67" s="77">
        <v>12.97</v>
      </c>
      <c r="P67" s="89">
        <f t="shared" si="2"/>
        <v>0.21000007877758756</v>
      </c>
      <c r="Q67" s="89">
        <f t="shared" si="13"/>
        <v>21.233674417627928</v>
      </c>
      <c r="R67" s="89">
        <f t="shared" si="14"/>
        <v>4.5807940815570314</v>
      </c>
      <c r="S67" s="89">
        <f t="shared" si="3"/>
        <v>8.1498466243236756</v>
      </c>
      <c r="T67" s="89">
        <f t="shared" si="15"/>
        <v>0.37332769182299447</v>
      </c>
      <c r="U67" s="89">
        <f t="shared" si="16"/>
        <v>3.6646352652456256E-2</v>
      </c>
      <c r="V67" s="89">
        <f t="shared" si="29"/>
        <v>0.39898575933883679</v>
      </c>
      <c r="W67" s="89">
        <f t="shared" si="5"/>
        <v>8.8500000000000014</v>
      </c>
      <c r="X67" s="89"/>
      <c r="Y67" s="89">
        <f t="shared" si="6"/>
        <v>0.2725558426878627</v>
      </c>
      <c r="Z67" s="89">
        <f t="shared" si="7"/>
        <v>0.52541567598981087</v>
      </c>
      <c r="AA67" s="89">
        <f t="shared" si="17"/>
        <v>0.35</v>
      </c>
      <c r="AB67" s="89">
        <f t="shared" si="17"/>
        <v>0.67</v>
      </c>
      <c r="AC67" s="89">
        <f t="shared" si="8"/>
        <v>5.0500000000000007</v>
      </c>
      <c r="AD67" s="89">
        <f t="shared" si="9"/>
        <v>5.75</v>
      </c>
      <c r="AE67" s="89">
        <f t="shared" si="10"/>
        <v>11.63</v>
      </c>
      <c r="AF67" s="89">
        <f t="shared" si="11"/>
        <v>12.97</v>
      </c>
      <c r="AG67" s="90"/>
      <c r="AH67" s="90">
        <f t="shared" si="18"/>
        <v>5.4</v>
      </c>
      <c r="AI67" s="90">
        <f t="shared" si="19"/>
        <v>12.3</v>
      </c>
      <c r="AJ67" s="90">
        <f t="shared" si="20"/>
        <v>2.0979991079743003</v>
      </c>
      <c r="AK67" s="90">
        <f t="shared" si="21"/>
        <v>8.331546760850399</v>
      </c>
      <c r="AL67" s="90">
        <f t="shared" si="22"/>
        <v>1.7690935131513994</v>
      </c>
      <c r="AM67" s="90">
        <f t="shared" si="23"/>
        <v>1.8135273624705939</v>
      </c>
      <c r="AN67" s="90">
        <f t="shared" si="24"/>
        <v>2.0969031218558856</v>
      </c>
      <c r="AO67" s="90">
        <f t="shared" si="25"/>
        <v>0.21515576990502183</v>
      </c>
      <c r="AP67" s="90">
        <f t="shared" si="26"/>
        <v>2.4997895148220373</v>
      </c>
      <c r="AQ67" s="91">
        <f t="shared" si="27"/>
        <v>2.7547440374741772</v>
      </c>
      <c r="AR67" s="2">
        <f t="shared" si="28"/>
        <v>0.25495452265213991</v>
      </c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1:114" s="3" customFormat="1" x14ac:dyDescent="0.2">
      <c r="A68" s="23" t="s">
        <v>184</v>
      </c>
      <c r="B68" s="31">
        <v>1.38</v>
      </c>
      <c r="C68" s="31">
        <v>9.17</v>
      </c>
      <c r="D68" s="24">
        <v>5.2750000000000004</v>
      </c>
      <c r="E68" s="29" t="s">
        <v>17</v>
      </c>
      <c r="F68" s="25" t="s">
        <v>72</v>
      </c>
      <c r="G68" s="80">
        <f t="shared" si="0"/>
        <v>6.6778998140308623</v>
      </c>
      <c r="H68" s="80">
        <f t="shared" si="12"/>
        <v>8.5477117619595031</v>
      </c>
      <c r="I68" s="81">
        <f t="shared" si="1"/>
        <v>16.753515053440626</v>
      </c>
      <c r="J68" s="77">
        <v>5.8964238722492013E-2</v>
      </c>
      <c r="K68" s="22"/>
      <c r="L68" s="19">
        <v>16</v>
      </c>
      <c r="M68" s="6">
        <v>33</v>
      </c>
      <c r="N68" s="77">
        <v>8.43</v>
      </c>
      <c r="O68" s="77">
        <v>9.91</v>
      </c>
      <c r="P68" s="89">
        <f t="shared" si="2"/>
        <v>0.48312596609675001</v>
      </c>
      <c r="Q68" s="89">
        <f t="shared" si="13"/>
        <v>51.273779338559542</v>
      </c>
      <c r="R68" s="89">
        <f t="shared" si="14"/>
        <v>7.1430931212297342</v>
      </c>
      <c r="S68" s="89">
        <f t="shared" si="3"/>
        <v>3.5573304597689539</v>
      </c>
      <c r="T68" s="89">
        <f t="shared" si="15"/>
        <v>0.2541034273711662</v>
      </c>
      <c r="U68" s="89">
        <f t="shared" si="16"/>
        <v>5.7144744969837867E-2</v>
      </c>
      <c r="V68" s="89">
        <f t="shared" si="29"/>
        <v>0.35225921519012798</v>
      </c>
      <c r="W68" s="89">
        <f t="shared" si="5"/>
        <v>5.2750000000000004</v>
      </c>
      <c r="X68" s="89"/>
      <c r="Y68" s="89">
        <f t="shared" si="6"/>
        <v>0.1296804335326095</v>
      </c>
      <c r="Z68" s="89">
        <f t="shared" si="7"/>
        <v>0.57483799684764647</v>
      </c>
      <c r="AA68" s="89">
        <f t="shared" si="17"/>
        <v>0.17</v>
      </c>
      <c r="AB68" s="89">
        <f t="shared" si="17"/>
        <v>0.74</v>
      </c>
      <c r="AC68" s="89">
        <f t="shared" si="8"/>
        <v>1.21</v>
      </c>
      <c r="AD68" s="89">
        <f t="shared" si="9"/>
        <v>1.5499999999999998</v>
      </c>
      <c r="AE68" s="89">
        <f t="shared" si="10"/>
        <v>8.43</v>
      </c>
      <c r="AF68" s="89">
        <f t="shared" si="11"/>
        <v>9.91</v>
      </c>
      <c r="AG68" s="90"/>
      <c r="AH68" s="90">
        <f t="shared" si="18"/>
        <v>1.38</v>
      </c>
      <c r="AI68" s="100">
        <f t="shared" si="19"/>
        <v>9.17</v>
      </c>
      <c r="AJ68" s="90">
        <f t="shared" si="20"/>
        <v>1.2690103927187433</v>
      </c>
      <c r="AK68" s="90">
        <f t="shared" si="21"/>
        <v>3.9976861940996482</v>
      </c>
      <c r="AL68" s="90">
        <f t="shared" si="22"/>
        <v>2.0497647978107127</v>
      </c>
      <c r="AM68" s="90">
        <f t="shared" si="23"/>
        <v>2.0798130399221839</v>
      </c>
      <c r="AN68" s="90">
        <f t="shared" si="24"/>
        <v>1.2659457720681562</v>
      </c>
      <c r="AO68" s="90">
        <f t="shared" si="25"/>
        <v>0.48942817697604252</v>
      </c>
      <c r="AP68" s="90">
        <f t="shared" si="26"/>
        <v>2.4997895148220484</v>
      </c>
      <c r="AQ68" s="91">
        <f t="shared" si="27"/>
        <v>2.6127723278086434</v>
      </c>
      <c r="AR68" s="3">
        <f t="shared" si="28"/>
        <v>0.11298281298659507</v>
      </c>
    </row>
    <row r="69" spans="1:114" x14ac:dyDescent="0.2">
      <c r="A69" s="23" t="s">
        <v>73</v>
      </c>
      <c r="B69" s="24">
        <v>147</v>
      </c>
      <c r="C69" s="24">
        <v>336</v>
      </c>
      <c r="D69" s="24">
        <v>241.5</v>
      </c>
      <c r="E69" s="41" t="s">
        <v>176</v>
      </c>
      <c r="F69" s="41" t="s">
        <v>101</v>
      </c>
      <c r="G69" s="80">
        <f t="shared" si="0"/>
        <v>4.5175822044805996</v>
      </c>
      <c r="H69" s="80">
        <f t="shared" si="12"/>
        <v>5.7825052217351676</v>
      </c>
      <c r="I69" s="81">
        <f t="shared" si="1"/>
        <v>11.333710234600929</v>
      </c>
      <c r="J69" s="77">
        <v>0.22198619902548122</v>
      </c>
      <c r="K69" s="26">
        <v>6</v>
      </c>
      <c r="L69" s="22">
        <v>8.5</v>
      </c>
      <c r="M69" s="6">
        <v>15</v>
      </c>
      <c r="N69" s="77">
        <v>317.58999999999997</v>
      </c>
      <c r="O69" s="77">
        <v>354.41</v>
      </c>
      <c r="P69" s="89">
        <f t="shared" si="2"/>
        <v>0.21088739111848678</v>
      </c>
      <c r="Q69" s="89">
        <f t="shared" si="13"/>
        <v>21.325398601775923</v>
      </c>
      <c r="R69" s="89">
        <f t="shared" si="14"/>
        <v>4.5907949858141048</v>
      </c>
      <c r="S69" s="89">
        <f t="shared" si="3"/>
        <v>222.24311012942562</v>
      </c>
      <c r="T69" s="89">
        <f t="shared" si="15"/>
        <v>10.20272555613899</v>
      </c>
      <c r="U69" s="89">
        <f t="shared" si="16"/>
        <v>3.6726359886512835E-2</v>
      </c>
      <c r="V69" s="89">
        <f t="shared" si="29"/>
        <v>10.909961023820648</v>
      </c>
      <c r="W69" s="89">
        <f t="shared" si="5"/>
        <v>241.5</v>
      </c>
      <c r="X69" s="89"/>
      <c r="Y69" s="89">
        <f t="shared" si="6"/>
        <v>7.439320014545185</v>
      </c>
      <c r="Z69" s="89">
        <f t="shared" si="7"/>
        <v>14.38060203309611</v>
      </c>
      <c r="AA69" s="89">
        <f t="shared" si="17"/>
        <v>9.52</v>
      </c>
      <c r="AB69" s="89">
        <f t="shared" si="17"/>
        <v>18.41</v>
      </c>
      <c r="AC69" s="89">
        <f t="shared" si="8"/>
        <v>137.47999999999999</v>
      </c>
      <c r="AD69" s="89">
        <f t="shared" si="9"/>
        <v>156.52000000000001</v>
      </c>
      <c r="AE69" s="89">
        <f t="shared" si="10"/>
        <v>317.58999999999997</v>
      </c>
      <c r="AF69" s="89">
        <f t="shared" si="11"/>
        <v>354.41</v>
      </c>
      <c r="AG69" s="90"/>
      <c r="AH69" s="90">
        <f t="shared" si="18"/>
        <v>147</v>
      </c>
      <c r="AI69" s="90">
        <f t="shared" si="19"/>
        <v>336</v>
      </c>
      <c r="AJ69" s="90">
        <f t="shared" si="20"/>
        <v>5.4037718733709701</v>
      </c>
      <c r="AK69" s="90">
        <f t="shared" si="21"/>
        <v>227.24042983587051</v>
      </c>
      <c r="AL69" s="90">
        <f t="shared" si="22"/>
        <v>48.459927446888322</v>
      </c>
      <c r="AM69" s="90">
        <f t="shared" si="23"/>
        <v>49.672847891971784</v>
      </c>
      <c r="AN69" s="90">
        <f t="shared" si="24"/>
        <v>5.4026707086509207</v>
      </c>
      <c r="AO69" s="90">
        <f t="shared" si="25"/>
        <v>0.21604587747249249</v>
      </c>
      <c r="AP69" s="90">
        <f t="shared" si="26"/>
        <v>2.4997895148220484</v>
      </c>
      <c r="AQ69" s="91">
        <f t="shared" si="27"/>
        <v>2.7536595465011304</v>
      </c>
      <c r="AR69" s="2">
        <f t="shared" si="28"/>
        <v>0.25387003167908206</v>
      </c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1:114" x14ac:dyDescent="0.2">
      <c r="A70" s="23" t="s">
        <v>74</v>
      </c>
      <c r="B70" s="24">
        <v>70</v>
      </c>
      <c r="C70" s="24">
        <v>130</v>
      </c>
      <c r="D70" s="24">
        <v>100</v>
      </c>
      <c r="E70" s="25" t="s">
        <v>9</v>
      </c>
      <c r="F70" s="25"/>
      <c r="G70" s="80">
        <f t="shared" ref="G70:G75" si="30">(V70*100)/D70</f>
        <v>3.9184105402003517</v>
      </c>
      <c r="H70" s="80">
        <f t="shared" si="12"/>
        <v>5.0155654914564503</v>
      </c>
      <c r="I70" s="81">
        <f t="shared" ref="I70:I94" si="31">H70*1.96</f>
        <v>9.8305083632546424</v>
      </c>
      <c r="J70" s="77">
        <v>0.31568492897413591</v>
      </c>
      <c r="K70" s="26">
        <v>7</v>
      </c>
      <c r="L70" s="22">
        <v>11.5</v>
      </c>
      <c r="M70" s="6">
        <v>23</v>
      </c>
      <c r="N70" s="77">
        <v>123.77</v>
      </c>
      <c r="O70" s="77">
        <v>136.22999999999999</v>
      </c>
      <c r="P70" s="89">
        <f t="shared" ref="P70:P94" si="32">(LN(C70)-LN(B70))/3.92</f>
        <v>0.15791816540975073</v>
      </c>
      <c r="Q70" s="89">
        <f t="shared" si="13"/>
        <v>15.89078463610057</v>
      </c>
      <c r="R70" s="89">
        <f t="shared" si="14"/>
        <v>3.9548431872958716</v>
      </c>
      <c r="S70" s="89">
        <f t="shared" ref="S70:S94" si="33">(B70*C70)^0.5</f>
        <v>95.393920141694565</v>
      </c>
      <c r="T70" s="89">
        <f t="shared" si="15"/>
        <v>3.7726799518182719</v>
      </c>
      <c r="U70" s="89">
        <f t="shared" si="16"/>
        <v>3.1638745498366976E-2</v>
      </c>
      <c r="V70" s="89">
        <f t="shared" si="29"/>
        <v>3.9184105402003517</v>
      </c>
      <c r="W70" s="89">
        <f t="shared" ref="W70:W75" si="34">(B70+C70)/2</f>
        <v>100</v>
      </c>
      <c r="X70" s="89"/>
      <c r="Y70" s="89">
        <f t="shared" ref="Y70:Y75" si="35">(B70*U70)+(0.2*T70)</f>
        <v>2.9692481752493425</v>
      </c>
      <c r="Z70" s="89">
        <f t="shared" ref="Z70:Z75" si="36">(C70*U70)+(0.2*T70)</f>
        <v>4.867572905151361</v>
      </c>
      <c r="AA70" s="89">
        <f t="shared" ref="AA70:AB94" si="37">ROUND(1.28*Y70,2)</f>
        <v>3.8</v>
      </c>
      <c r="AB70" s="89">
        <f t="shared" si="37"/>
        <v>6.23</v>
      </c>
      <c r="AC70" s="89">
        <f t="shared" ref="AC70:AC75" si="38">B70-AA70</f>
        <v>66.2</v>
      </c>
      <c r="AD70" s="89">
        <f t="shared" ref="AD70:AD75" si="39">B70+AA70</f>
        <v>73.8</v>
      </c>
      <c r="AE70" s="89">
        <f t="shared" ref="AE70:AE75" si="40">C70-AB70</f>
        <v>123.77</v>
      </c>
      <c r="AF70" s="89">
        <f t="shared" ref="AF70:AF75" si="41">C70+AB70</f>
        <v>136.22999999999999</v>
      </c>
      <c r="AG70" s="90"/>
      <c r="AH70" s="90">
        <f t="shared" si="18"/>
        <v>70</v>
      </c>
      <c r="AI70" s="90">
        <f t="shared" si="19"/>
        <v>130</v>
      </c>
      <c r="AJ70" s="90">
        <f t="shared" si="20"/>
        <v>4.5580148462524708</v>
      </c>
      <c r="AK70" s="90">
        <f t="shared" si="21"/>
        <v>96.590840679017518</v>
      </c>
      <c r="AL70" s="90">
        <f t="shared" si="22"/>
        <v>15.349042470501693</v>
      </c>
      <c r="AM70" s="90">
        <f t="shared" si="23"/>
        <v>15.84130821374352</v>
      </c>
      <c r="AN70" s="90">
        <f t="shared" si="24"/>
        <v>4.5572129112638038</v>
      </c>
      <c r="AO70" s="90">
        <f t="shared" si="25"/>
        <v>0.16291720886301356</v>
      </c>
      <c r="AP70" s="90">
        <f t="shared" si="26"/>
        <v>2.4997895148220484</v>
      </c>
      <c r="AQ70" s="91">
        <f t="shared" si="27"/>
        <v>2.8404298211158308</v>
      </c>
      <c r="AR70" s="2">
        <f t="shared" si="28"/>
        <v>0.34064030629378239</v>
      </c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1:114" s="3" customFormat="1" x14ac:dyDescent="0.2">
      <c r="A71" s="45" t="s">
        <v>185</v>
      </c>
      <c r="B71" s="31">
        <v>0.39</v>
      </c>
      <c r="C71" s="47">
        <v>1.4</v>
      </c>
      <c r="D71" s="31">
        <v>0.89500000000000002</v>
      </c>
      <c r="E71" s="35" t="s">
        <v>23</v>
      </c>
      <c r="F71" s="35" t="s">
        <v>89</v>
      </c>
      <c r="G71" s="80">
        <f t="shared" si="30"/>
        <v>5.5643307937371862</v>
      </c>
      <c r="H71" s="80">
        <f t="shared" ref="H71:H94" si="42">G71*1.28</f>
        <v>7.1223434159835985</v>
      </c>
      <c r="I71" s="81">
        <f t="shared" si="31"/>
        <v>13.959793095327854</v>
      </c>
      <c r="J71" s="77">
        <v>0.12052012776567755</v>
      </c>
      <c r="K71" s="22">
        <v>5</v>
      </c>
      <c r="L71" s="22">
        <v>9</v>
      </c>
      <c r="M71" s="6">
        <v>16</v>
      </c>
      <c r="N71" s="77">
        <v>1.3099999999999998</v>
      </c>
      <c r="O71" s="77">
        <v>1.49</v>
      </c>
      <c r="P71" s="89">
        <f t="shared" si="32"/>
        <v>0.32604101440807598</v>
      </c>
      <c r="Q71" s="89">
        <f t="shared" ref="Q71:Q94" si="43">100*(EXP(P71^2)-1)^0.5</f>
        <v>33.490076715038533</v>
      </c>
      <c r="R71" s="89">
        <f t="shared" ref="R71:R94" si="44">(Q71-0.25)^0.5</f>
        <v>5.7654207751939959</v>
      </c>
      <c r="S71" s="89">
        <f t="shared" si="33"/>
        <v>0.73891812807644663</v>
      </c>
      <c r="T71" s="89">
        <f t="shared" ref="T71:T94" si="45">R71*S71*0.01</f>
        <v>4.2601739267794037E-2</v>
      </c>
      <c r="U71" s="89">
        <f t="shared" ref="U71:U94" si="46">(T71-0.2*T71)/S71</f>
        <v>4.6123366201551975E-2</v>
      </c>
      <c r="V71" s="89">
        <f t="shared" si="29"/>
        <v>4.9800760603947822E-2</v>
      </c>
      <c r="W71" s="89">
        <f t="shared" si="34"/>
        <v>0.89500000000000002</v>
      </c>
      <c r="X71" s="89"/>
      <c r="Y71" s="89">
        <f t="shared" si="35"/>
        <v>2.6508460672164079E-2</v>
      </c>
      <c r="Z71" s="89">
        <f t="shared" si="36"/>
        <v>7.3093060535731572E-2</v>
      </c>
      <c r="AA71" s="89">
        <f t="shared" si="37"/>
        <v>0.03</v>
      </c>
      <c r="AB71" s="89">
        <f t="shared" si="37"/>
        <v>0.09</v>
      </c>
      <c r="AC71" s="89">
        <f t="shared" si="38"/>
        <v>0.36</v>
      </c>
      <c r="AD71" s="89">
        <f t="shared" si="39"/>
        <v>0.42000000000000004</v>
      </c>
      <c r="AE71" s="89">
        <f t="shared" si="40"/>
        <v>1.3099999999999998</v>
      </c>
      <c r="AF71" s="89">
        <f t="shared" si="41"/>
        <v>1.49</v>
      </c>
      <c r="AG71" s="90"/>
      <c r="AH71" s="90">
        <f t="shared" ref="AH71:AH94" si="47">B71+AG71</f>
        <v>0.39</v>
      </c>
      <c r="AI71" s="100">
        <f t="shared" ref="AI71:AI94" si="48">C71+AG71</f>
        <v>1.4</v>
      </c>
      <c r="AJ71" s="90">
        <f t="shared" ref="AJ71:AJ94" si="49">(LN(C71)+LN(B71))/2</f>
        <v>-0.30256815161861605</v>
      </c>
      <c r="AK71" s="90">
        <f t="shared" ref="AK71:AK94" si="50">EXP(AJ71+0.5*P71^2)</f>
        <v>0.77925512767995464</v>
      </c>
      <c r="AL71" s="90">
        <f t="shared" ref="AL71:AL94" si="51">AK71*SQRT(EXP(P71^2)-1)</f>
        <v>0.26097314006588823</v>
      </c>
      <c r="AM71" s="90">
        <f t="shared" ref="AM71:AM94" si="52">SQRT(AL71^2+V71^2)</f>
        <v>0.26568232081299925</v>
      </c>
      <c r="AN71" s="90">
        <f t="shared" ref="AN71:AN94" si="53">LN(AK71)-0.5*AO71^2</f>
        <v>-0.30440097112004938</v>
      </c>
      <c r="AO71" s="90">
        <f t="shared" ref="AO71:AO94" si="54">SQRT(LN(1+AM71^2/AK71^2))</f>
        <v>0.3316148098006389</v>
      </c>
      <c r="AP71" s="90">
        <f t="shared" ref="AP71:AP94" si="55">100*(1-LOGNORMDIST(AI71,AJ71,P71))</f>
        <v>2.4997895148220373</v>
      </c>
      <c r="AQ71" s="91">
        <f t="shared" ref="AQ71:AQ94" si="56">100*(1-LOGNORMDIST(C71,AN71,AO71))</f>
        <v>2.6643782297651963</v>
      </c>
      <c r="AR71" s="3">
        <f t="shared" ref="AR71:AR94" si="57">AQ71-AP71</f>
        <v>0.16458871494315908</v>
      </c>
    </row>
    <row r="72" spans="1:114" x14ac:dyDescent="0.2">
      <c r="A72" s="45" t="s">
        <v>198</v>
      </c>
      <c r="B72" s="24">
        <v>202</v>
      </c>
      <c r="C72" s="110">
        <v>416</v>
      </c>
      <c r="D72" s="24">
        <v>309</v>
      </c>
      <c r="E72" s="38" t="s">
        <v>21</v>
      </c>
      <c r="F72" s="25" t="s">
        <v>92</v>
      </c>
      <c r="G72" s="80">
        <f t="shared" si="30"/>
        <v>4.2291410951145973</v>
      </c>
      <c r="H72" s="80">
        <f t="shared" si="42"/>
        <v>5.4133006017466849</v>
      </c>
      <c r="I72" s="81">
        <f t="shared" si="31"/>
        <v>10.610069179423503</v>
      </c>
      <c r="J72" s="77">
        <v>0.2625514389040573</v>
      </c>
      <c r="K72" s="2">
        <v>4</v>
      </c>
      <c r="L72" s="19">
        <v>7</v>
      </c>
      <c r="M72" s="3">
        <v>13</v>
      </c>
      <c r="N72" s="77">
        <v>394.58</v>
      </c>
      <c r="O72" s="77">
        <v>437.42</v>
      </c>
      <c r="P72" s="89">
        <f t="shared" si="32"/>
        <v>0.1842901946071577</v>
      </c>
      <c r="Q72" s="89">
        <f t="shared" si="43"/>
        <v>18.586607905831187</v>
      </c>
      <c r="R72" s="89">
        <f t="shared" si="44"/>
        <v>4.282126563499868</v>
      </c>
      <c r="S72" s="89">
        <f t="shared" si="33"/>
        <v>289.882734911895</v>
      </c>
      <c r="T72" s="89">
        <f t="shared" si="45"/>
        <v>12.413145594662163</v>
      </c>
      <c r="U72" s="89">
        <f t="shared" si="46"/>
        <v>3.4257012507998945E-2</v>
      </c>
      <c r="V72" s="89">
        <f t="shared" si="29"/>
        <v>13.068045983904106</v>
      </c>
      <c r="W72" s="89">
        <f t="shared" si="34"/>
        <v>309</v>
      </c>
      <c r="X72" s="89"/>
      <c r="Y72" s="89">
        <f t="shared" si="35"/>
        <v>9.4025456455482193</v>
      </c>
      <c r="Z72" s="89">
        <f t="shared" si="36"/>
        <v>16.733546322259993</v>
      </c>
      <c r="AA72" s="89">
        <f t="shared" si="37"/>
        <v>12.04</v>
      </c>
      <c r="AB72" s="89">
        <f t="shared" si="37"/>
        <v>21.42</v>
      </c>
      <c r="AC72" s="89">
        <f t="shared" si="38"/>
        <v>189.96</v>
      </c>
      <c r="AD72" s="89">
        <f t="shared" si="39"/>
        <v>214.04</v>
      </c>
      <c r="AE72" s="89">
        <f t="shared" si="40"/>
        <v>394.58</v>
      </c>
      <c r="AF72" s="89">
        <f t="shared" si="41"/>
        <v>437.42</v>
      </c>
      <c r="AG72" s="90"/>
      <c r="AH72" s="90">
        <f t="shared" si="47"/>
        <v>202</v>
      </c>
      <c r="AI72" s="90">
        <f t="shared" si="48"/>
        <v>416</v>
      </c>
      <c r="AJ72" s="90">
        <f t="shared" si="49"/>
        <v>5.6694764788312337</v>
      </c>
      <c r="AK72" s="90">
        <f t="shared" si="50"/>
        <v>294.84739480503782</v>
      </c>
      <c r="AL72" s="90">
        <f t="shared" si="51"/>
        <v>54.802129192970455</v>
      </c>
      <c r="AM72" s="90">
        <f t="shared" si="52"/>
        <v>56.338682891246727</v>
      </c>
      <c r="AN72" s="90">
        <f t="shared" si="53"/>
        <v>5.6685279842762579</v>
      </c>
      <c r="AO72" s="90">
        <f t="shared" si="54"/>
        <v>0.18936701121973476</v>
      </c>
      <c r="AP72" s="90">
        <f t="shared" si="55"/>
        <v>2.4997895148220262</v>
      </c>
      <c r="AQ72" s="91">
        <f t="shared" si="56"/>
        <v>2.790845977975398</v>
      </c>
      <c r="AR72" s="2">
        <f t="shared" si="57"/>
        <v>0.29105646315337186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1:114" x14ac:dyDescent="0.2">
      <c r="A73" s="45" t="s">
        <v>199</v>
      </c>
      <c r="B73" s="24">
        <v>2.8</v>
      </c>
      <c r="C73" s="40">
        <v>7.2</v>
      </c>
      <c r="D73" s="24">
        <v>5</v>
      </c>
      <c r="E73" s="41" t="s">
        <v>23</v>
      </c>
      <c r="F73" s="41"/>
      <c r="G73" s="80">
        <f t="shared" si="30"/>
        <v>4.818726276876804</v>
      </c>
      <c r="H73" s="80">
        <f t="shared" si="42"/>
        <v>6.1679696344023096</v>
      </c>
      <c r="I73" s="81">
        <f t="shared" si="31"/>
        <v>12.089220483428527</v>
      </c>
      <c r="J73" s="77">
        <v>0.18655358035537528</v>
      </c>
      <c r="K73" s="26">
        <v>7</v>
      </c>
      <c r="L73" s="22">
        <v>10.5</v>
      </c>
      <c r="M73" s="6">
        <v>20</v>
      </c>
      <c r="N73" s="77">
        <v>6.78</v>
      </c>
      <c r="O73" s="77">
        <v>7.62</v>
      </c>
      <c r="P73" s="89">
        <f t="shared" si="32"/>
        <v>0.24093408388797233</v>
      </c>
      <c r="Q73" s="89">
        <f t="shared" si="43"/>
        <v>24.447324947472652</v>
      </c>
      <c r="R73" s="89">
        <f t="shared" si="44"/>
        <v>4.9190776521084372</v>
      </c>
      <c r="S73" s="89">
        <f t="shared" si="33"/>
        <v>4.4899888641287298</v>
      </c>
      <c r="T73" s="89">
        <f t="shared" si="45"/>
        <v>0.22086603879751379</v>
      </c>
      <c r="U73" s="89">
        <f t="shared" si="46"/>
        <v>3.9352621216867494E-2</v>
      </c>
      <c r="V73" s="89">
        <f t="shared" si="29"/>
        <v>0.24093631384384023</v>
      </c>
      <c r="W73" s="89">
        <f t="shared" si="34"/>
        <v>5</v>
      </c>
      <c r="X73" s="89"/>
      <c r="Y73" s="89">
        <f t="shared" si="35"/>
        <v>0.15436054716673173</v>
      </c>
      <c r="Z73" s="89">
        <f t="shared" si="36"/>
        <v>0.32751208052094871</v>
      </c>
      <c r="AA73" s="89">
        <f t="shared" si="37"/>
        <v>0.2</v>
      </c>
      <c r="AB73" s="89">
        <f t="shared" si="37"/>
        <v>0.42</v>
      </c>
      <c r="AC73" s="89">
        <f t="shared" si="38"/>
        <v>2.5999999999999996</v>
      </c>
      <c r="AD73" s="89">
        <f t="shared" si="39"/>
        <v>3</v>
      </c>
      <c r="AE73" s="89">
        <f t="shared" si="40"/>
        <v>6.78</v>
      </c>
      <c r="AF73" s="89">
        <f t="shared" si="41"/>
        <v>7.62</v>
      </c>
      <c r="AG73" s="90"/>
      <c r="AH73" s="90">
        <f t="shared" si="47"/>
        <v>2.8</v>
      </c>
      <c r="AI73" s="90">
        <f t="shared" si="48"/>
        <v>7.2</v>
      </c>
      <c r="AJ73" s="90">
        <f t="shared" si="49"/>
        <v>1.5018502216015839</v>
      </c>
      <c r="AK73" s="90">
        <f t="shared" si="50"/>
        <v>4.6222187465900006</v>
      </c>
      <c r="AL73" s="90">
        <f t="shared" si="51"/>
        <v>1.1300088367618548</v>
      </c>
      <c r="AM73" s="90">
        <f t="shared" si="52"/>
        <v>1.1554091390016517</v>
      </c>
      <c r="AN73" s="90">
        <f t="shared" si="53"/>
        <v>1.5005699357763074</v>
      </c>
      <c r="AO73" s="90">
        <f t="shared" si="54"/>
        <v>0.24619058558257206</v>
      </c>
      <c r="AP73" s="90">
        <f t="shared" si="55"/>
        <v>2.4997895148220484</v>
      </c>
      <c r="AQ73" s="91">
        <f t="shared" si="56"/>
        <v>2.7217945627808438</v>
      </c>
      <c r="AR73" s="2">
        <f t="shared" si="57"/>
        <v>0.22200504795879539</v>
      </c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1:114" x14ac:dyDescent="0.2">
      <c r="A74" s="23" t="s">
        <v>76</v>
      </c>
      <c r="B74" s="24">
        <v>50</v>
      </c>
      <c r="C74" s="24">
        <v>100</v>
      </c>
      <c r="D74" s="24">
        <v>75</v>
      </c>
      <c r="E74" s="25" t="s">
        <v>26</v>
      </c>
      <c r="F74" s="25"/>
      <c r="G74" s="80">
        <f t="shared" si="30"/>
        <v>4.1438839645963395</v>
      </c>
      <c r="H74" s="80">
        <f t="shared" si="42"/>
        <v>5.3041714746833142</v>
      </c>
      <c r="I74" s="81">
        <f t="shared" si="31"/>
        <v>10.396176090379296</v>
      </c>
      <c r="J74" s="77">
        <v>0.27604375434253647</v>
      </c>
      <c r="K74" s="26">
        <v>8</v>
      </c>
      <c r="L74" s="22">
        <v>11.5</v>
      </c>
      <c r="M74" s="6">
        <v>20</v>
      </c>
      <c r="N74" s="77">
        <v>94.95</v>
      </c>
      <c r="O74" s="77">
        <v>105.05</v>
      </c>
      <c r="P74" s="89">
        <f t="shared" si="32"/>
        <v>0.17682326034692497</v>
      </c>
      <c r="Q74" s="89">
        <f t="shared" si="43"/>
        <v>17.821446548069662</v>
      </c>
      <c r="R74" s="89">
        <f t="shared" si="44"/>
        <v>4.1918309302820962</v>
      </c>
      <c r="S74" s="89">
        <f t="shared" si="33"/>
        <v>70.710678118654755</v>
      </c>
      <c r="T74" s="89">
        <f t="shared" si="45"/>
        <v>2.9640720763899844</v>
      </c>
      <c r="U74" s="89">
        <f t="shared" si="46"/>
        <v>3.3534647442256767E-2</v>
      </c>
      <c r="V74" s="89">
        <f t="shared" si="29"/>
        <v>3.1079129734472546</v>
      </c>
      <c r="W74" s="89">
        <f t="shared" si="34"/>
        <v>75</v>
      </c>
      <c r="X74" s="89"/>
      <c r="Y74" s="89">
        <f t="shared" si="35"/>
        <v>2.2695467873908353</v>
      </c>
      <c r="Z74" s="89">
        <f t="shared" si="36"/>
        <v>3.9462791595036739</v>
      </c>
      <c r="AA74" s="89">
        <f t="shared" si="37"/>
        <v>2.91</v>
      </c>
      <c r="AB74" s="89">
        <f t="shared" si="37"/>
        <v>5.05</v>
      </c>
      <c r="AC74" s="89">
        <f t="shared" si="38"/>
        <v>47.09</v>
      </c>
      <c r="AD74" s="89">
        <f t="shared" si="39"/>
        <v>52.91</v>
      </c>
      <c r="AE74" s="89">
        <f t="shared" si="40"/>
        <v>94.95</v>
      </c>
      <c r="AF74" s="89">
        <f t="shared" si="41"/>
        <v>105.05</v>
      </c>
      <c r="AG74" s="90"/>
      <c r="AH74" s="90">
        <f t="shared" si="47"/>
        <v>50</v>
      </c>
      <c r="AI74" s="90">
        <f t="shared" si="48"/>
        <v>100</v>
      </c>
      <c r="AJ74" s="90">
        <f t="shared" si="49"/>
        <v>4.2585965957081191</v>
      </c>
      <c r="AK74" s="90">
        <f t="shared" si="50"/>
        <v>71.824800581225787</v>
      </c>
      <c r="AL74" s="90">
        <f t="shared" si="51"/>
        <v>12.800218443840782</v>
      </c>
      <c r="AM74" s="90">
        <f t="shared" si="52"/>
        <v>13.172118859946696</v>
      </c>
      <c r="AN74" s="90">
        <f t="shared" si="53"/>
        <v>4.2576900572606791</v>
      </c>
      <c r="AO74" s="90">
        <f t="shared" si="54"/>
        <v>0.18187782243747094</v>
      </c>
      <c r="AP74" s="90">
        <f t="shared" si="55"/>
        <v>2.4997895148220484</v>
      </c>
      <c r="AQ74" s="91">
        <f t="shared" si="56"/>
        <v>2.8033531834854575</v>
      </c>
      <c r="AR74" s="2">
        <f t="shared" si="57"/>
        <v>0.30356366866340911</v>
      </c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1:114" x14ac:dyDescent="0.2">
      <c r="A75" s="45" t="s">
        <v>77</v>
      </c>
      <c r="B75" s="24">
        <v>20</v>
      </c>
      <c r="C75" s="49">
        <v>40</v>
      </c>
      <c r="D75" s="24">
        <v>30</v>
      </c>
      <c r="E75" s="19" t="s">
        <v>26</v>
      </c>
      <c r="F75" s="19"/>
      <c r="G75" s="80">
        <f t="shared" si="30"/>
        <v>4.1438839645963395</v>
      </c>
      <c r="H75" s="80">
        <f t="shared" si="42"/>
        <v>5.3041714746833142</v>
      </c>
      <c r="I75" s="81">
        <f t="shared" si="31"/>
        <v>10.396176090379296</v>
      </c>
      <c r="J75" s="77">
        <v>0.27604375434255868</v>
      </c>
      <c r="K75" s="26"/>
      <c r="L75" s="22">
        <v>13</v>
      </c>
      <c r="M75" s="6">
        <v>21</v>
      </c>
      <c r="N75" s="77">
        <v>37.979999999999997</v>
      </c>
      <c r="O75" s="77">
        <v>42.02</v>
      </c>
      <c r="P75" s="89">
        <f t="shared" si="32"/>
        <v>0.17682326034692486</v>
      </c>
      <c r="Q75" s="89">
        <f t="shared" si="43"/>
        <v>17.821446548069662</v>
      </c>
      <c r="R75" s="89">
        <f t="shared" si="44"/>
        <v>4.1918309302820962</v>
      </c>
      <c r="S75" s="89">
        <f t="shared" si="33"/>
        <v>28.284271247461902</v>
      </c>
      <c r="T75" s="89">
        <f t="shared" si="45"/>
        <v>1.1856288305559937</v>
      </c>
      <c r="U75" s="89">
        <f t="shared" si="46"/>
        <v>3.3534647442256767E-2</v>
      </c>
      <c r="V75" s="89">
        <f t="shared" si="29"/>
        <v>1.2431651893789017</v>
      </c>
      <c r="W75" s="89">
        <f t="shared" si="34"/>
        <v>30</v>
      </c>
      <c r="X75" s="89"/>
      <c r="Y75" s="89">
        <f t="shared" si="35"/>
        <v>0.90781871495633404</v>
      </c>
      <c r="Z75" s="89">
        <f t="shared" si="36"/>
        <v>1.5785116638014693</v>
      </c>
      <c r="AA75" s="89">
        <f t="shared" si="37"/>
        <v>1.1599999999999999</v>
      </c>
      <c r="AB75" s="89">
        <f t="shared" si="37"/>
        <v>2.02</v>
      </c>
      <c r="AC75" s="89">
        <f t="shared" si="38"/>
        <v>18.84</v>
      </c>
      <c r="AD75" s="89">
        <f t="shared" si="39"/>
        <v>21.16</v>
      </c>
      <c r="AE75" s="89">
        <f t="shared" si="40"/>
        <v>37.979999999999997</v>
      </c>
      <c r="AF75" s="89">
        <f t="shared" si="41"/>
        <v>42.02</v>
      </c>
      <c r="AG75" s="90"/>
      <c r="AH75" s="90">
        <f t="shared" si="47"/>
        <v>20</v>
      </c>
      <c r="AI75" s="90">
        <f t="shared" si="48"/>
        <v>40</v>
      </c>
      <c r="AJ75" s="90">
        <f t="shared" si="49"/>
        <v>3.3423058638339636</v>
      </c>
      <c r="AK75" s="90">
        <f t="shared" si="50"/>
        <v>28.729920232490311</v>
      </c>
      <c r="AL75" s="90">
        <f t="shared" si="51"/>
        <v>5.1200873775363123</v>
      </c>
      <c r="AM75" s="90">
        <f t="shared" si="52"/>
        <v>5.2688475439786782</v>
      </c>
      <c r="AN75" s="90">
        <f t="shared" si="53"/>
        <v>3.3413993253865235</v>
      </c>
      <c r="AO75" s="90">
        <f t="shared" si="54"/>
        <v>0.18187782243747094</v>
      </c>
      <c r="AP75" s="90">
        <f t="shared" si="55"/>
        <v>2.4997895148220484</v>
      </c>
      <c r="AQ75" s="91">
        <f t="shared" si="56"/>
        <v>2.8033531834854575</v>
      </c>
      <c r="AR75" s="2">
        <f t="shared" si="57"/>
        <v>0.30356366866340911</v>
      </c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</row>
    <row r="76" spans="1:114" x14ac:dyDescent="0.2">
      <c r="A76" s="2"/>
      <c r="B76" s="49"/>
      <c r="C76" s="49"/>
      <c r="D76" s="24"/>
      <c r="F76" s="10"/>
      <c r="G76" s="80"/>
      <c r="H76" s="80"/>
      <c r="I76" s="81"/>
      <c r="J76" s="77"/>
      <c r="K76" s="26"/>
      <c r="N76" s="77"/>
      <c r="O76" s="77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1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</row>
    <row r="77" spans="1:114" s="1" customFormat="1" x14ac:dyDescent="0.2">
      <c r="A77" s="45" t="s">
        <v>78</v>
      </c>
      <c r="B77" s="50"/>
      <c r="C77" s="50"/>
      <c r="D77" s="24"/>
      <c r="E77" s="10"/>
      <c r="F77" s="11"/>
      <c r="G77" s="80"/>
      <c r="H77" s="80"/>
      <c r="I77" s="81"/>
      <c r="J77" s="77"/>
      <c r="K77" s="13"/>
      <c r="L77" s="6"/>
      <c r="M77" s="6"/>
      <c r="N77" s="77"/>
      <c r="O77" s="77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90"/>
      <c r="AH77" s="90"/>
      <c r="AI77" s="101"/>
      <c r="AJ77" s="90"/>
      <c r="AK77" s="90"/>
      <c r="AL77" s="90"/>
      <c r="AM77" s="90"/>
      <c r="AN77" s="90"/>
      <c r="AO77" s="90"/>
      <c r="AP77" s="90"/>
      <c r="AQ77" s="91"/>
    </row>
    <row r="78" spans="1:114" x14ac:dyDescent="0.2">
      <c r="A78" s="1" t="s">
        <v>10</v>
      </c>
      <c r="B78" s="51">
        <v>3</v>
      </c>
      <c r="C78" s="49">
        <v>20</v>
      </c>
      <c r="D78" s="24">
        <v>11.5</v>
      </c>
      <c r="E78" s="19" t="s">
        <v>26</v>
      </c>
      <c r="F78" s="19"/>
      <c r="G78" s="80">
        <f t="shared" ref="G78:G86" si="58">(V78*100)/D78</f>
        <v>6.6832240813543349</v>
      </c>
      <c r="H78" s="80">
        <f t="shared" si="42"/>
        <v>8.5545268241335481</v>
      </c>
      <c r="I78" s="81">
        <f t="shared" si="31"/>
        <v>16.766872575301754</v>
      </c>
      <c r="J78" s="77">
        <v>5.8747412286963563E-2</v>
      </c>
      <c r="K78" s="28">
        <v>8</v>
      </c>
      <c r="L78" s="6">
        <v>15</v>
      </c>
      <c r="M78" s="6">
        <v>26</v>
      </c>
      <c r="N78" s="77">
        <v>18.39</v>
      </c>
      <c r="O78" s="77">
        <v>21.61</v>
      </c>
      <c r="P78" s="89">
        <f t="shared" si="32"/>
        <v>0.48395917981782682</v>
      </c>
      <c r="Q78" s="89">
        <f t="shared" si="43"/>
        <v>51.372958387566328</v>
      </c>
      <c r="R78" s="89">
        <f t="shared" si="44"/>
        <v>7.1500320550027139</v>
      </c>
      <c r="S78" s="89">
        <f t="shared" si="33"/>
        <v>7.745966692414834</v>
      </c>
      <c r="T78" s="89">
        <f t="shared" si="45"/>
        <v>0.55383910147749416</v>
      </c>
      <c r="U78" s="89">
        <f t="shared" si="46"/>
        <v>5.7200256440021718E-2</v>
      </c>
      <c r="V78" s="89">
        <f t="shared" si="29"/>
        <v>0.76857076935574853</v>
      </c>
      <c r="W78" s="89">
        <f t="shared" ref="W78:W86" si="59">(B78+C78)/2</f>
        <v>11.5</v>
      </c>
      <c r="X78" s="89"/>
      <c r="Y78" s="89">
        <f t="shared" ref="Y78:Y86" si="60">(B78*U78)+(0.2*T78)</f>
        <v>0.28236858961556399</v>
      </c>
      <c r="Z78" s="89">
        <f t="shared" ref="Z78:Z86" si="61">(C78*U78)+(0.2*T78)</f>
        <v>1.2547729490959332</v>
      </c>
      <c r="AA78" s="89">
        <f t="shared" si="37"/>
        <v>0.36</v>
      </c>
      <c r="AB78" s="89">
        <f t="shared" si="37"/>
        <v>1.61</v>
      </c>
      <c r="AC78" s="89">
        <f t="shared" ref="AC78:AC86" si="62">B78-AA78</f>
        <v>2.64</v>
      </c>
      <c r="AD78" s="89">
        <f t="shared" ref="AD78:AD86" si="63">B78+AA78</f>
        <v>3.36</v>
      </c>
      <c r="AE78" s="89">
        <f t="shared" ref="AE78:AE86" si="64">C78-AB78</f>
        <v>18.39</v>
      </c>
      <c r="AF78" s="89">
        <f t="shared" ref="AF78:AF86" si="65">C78+AB78</f>
        <v>21.61</v>
      </c>
      <c r="AG78" s="90"/>
      <c r="AH78" s="90">
        <f t="shared" si="47"/>
        <v>3</v>
      </c>
      <c r="AI78" s="90">
        <f t="shared" si="48"/>
        <v>20</v>
      </c>
      <c r="AJ78" s="90">
        <f t="shared" si="49"/>
        <v>2.0471722811110502</v>
      </c>
      <c r="AK78" s="90">
        <f t="shared" si="50"/>
        <v>8.7083342334193681</v>
      </c>
      <c r="AL78" s="90">
        <f t="shared" si="51"/>
        <v>4.4737289219847245</v>
      </c>
      <c r="AM78" s="90">
        <f t="shared" si="52"/>
        <v>4.5392677267275934</v>
      </c>
      <c r="AN78" s="90">
        <f t="shared" si="53"/>
        <v>2.0441003334581085</v>
      </c>
      <c r="AO78" s="90">
        <f t="shared" si="54"/>
        <v>0.49026562497877335</v>
      </c>
      <c r="AP78" s="90">
        <f t="shared" si="55"/>
        <v>2.4997895148220373</v>
      </c>
      <c r="AQ78" s="91">
        <f t="shared" si="56"/>
        <v>2.6125877793775731</v>
      </c>
      <c r="AR78" s="2">
        <f t="shared" si="57"/>
        <v>0.11279826455553588</v>
      </c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</row>
    <row r="79" spans="1:114" x14ac:dyDescent="0.2">
      <c r="A79" s="1" t="s">
        <v>22</v>
      </c>
      <c r="B79" s="52">
        <v>1</v>
      </c>
      <c r="C79" s="49">
        <v>6.2</v>
      </c>
      <c r="D79" s="24">
        <v>3.6</v>
      </c>
      <c r="E79" s="19" t="s">
        <v>23</v>
      </c>
      <c r="F79" s="19" t="s">
        <v>89</v>
      </c>
      <c r="G79" s="80">
        <f t="shared" si="58"/>
        <v>6.5638364689066675</v>
      </c>
      <c r="H79" s="80">
        <f t="shared" si="42"/>
        <v>8.4017106802005337</v>
      </c>
      <c r="I79" s="81">
        <f t="shared" si="31"/>
        <v>16.467352933193045</v>
      </c>
      <c r="J79" s="77">
        <v>6.3763649475723216E-2</v>
      </c>
      <c r="K79" s="53">
        <v>5</v>
      </c>
      <c r="L79" s="6">
        <v>8.5</v>
      </c>
      <c r="M79" s="6">
        <v>17</v>
      </c>
      <c r="N79" s="77">
        <v>5.71</v>
      </c>
      <c r="O79" s="77">
        <v>6.69</v>
      </c>
      <c r="P79" s="89">
        <f t="shared" si="32"/>
        <v>0.46544624797220563</v>
      </c>
      <c r="Q79" s="89">
        <f t="shared" si="43"/>
        <v>49.183045782554622</v>
      </c>
      <c r="R79" s="89">
        <f t="shared" si="44"/>
        <v>6.9952159210816802</v>
      </c>
      <c r="S79" s="89">
        <f t="shared" si="33"/>
        <v>2.4899799195977463</v>
      </c>
      <c r="T79" s="89">
        <f t="shared" si="45"/>
        <v>0.17417947176743837</v>
      </c>
      <c r="U79" s="89">
        <f t="shared" si="46"/>
        <v>5.5961727368653444E-2</v>
      </c>
      <c r="V79" s="89">
        <f t="shared" si="29"/>
        <v>0.23629811288064007</v>
      </c>
      <c r="W79" s="89">
        <f t="shared" si="59"/>
        <v>3.6</v>
      </c>
      <c r="X79" s="89"/>
      <c r="Y79" s="89">
        <f t="shared" si="60"/>
        <v>9.079762172214112E-2</v>
      </c>
      <c r="Z79" s="89">
        <f t="shared" si="61"/>
        <v>0.38179860403913901</v>
      </c>
      <c r="AA79" s="89">
        <f t="shared" si="37"/>
        <v>0.12</v>
      </c>
      <c r="AB79" s="89">
        <f t="shared" si="37"/>
        <v>0.49</v>
      </c>
      <c r="AC79" s="89">
        <f t="shared" si="62"/>
        <v>0.88</v>
      </c>
      <c r="AD79" s="89">
        <f t="shared" si="63"/>
        <v>1.1200000000000001</v>
      </c>
      <c r="AE79" s="89">
        <f t="shared" si="64"/>
        <v>5.71</v>
      </c>
      <c r="AF79" s="89">
        <f t="shared" si="65"/>
        <v>6.69</v>
      </c>
      <c r="AG79" s="90"/>
      <c r="AH79" s="90">
        <f t="shared" si="47"/>
        <v>1</v>
      </c>
      <c r="AI79" s="90">
        <f t="shared" si="48"/>
        <v>6.2</v>
      </c>
      <c r="AJ79" s="90">
        <f t="shared" si="49"/>
        <v>0.91227464602552299</v>
      </c>
      <c r="AK79" s="90">
        <f t="shared" si="50"/>
        <v>2.7748446146258887</v>
      </c>
      <c r="AL79" s="90">
        <f t="shared" si="51"/>
        <v>1.3647530972062023</v>
      </c>
      <c r="AM79" s="90">
        <f t="shared" si="52"/>
        <v>1.3850587765451954</v>
      </c>
      <c r="AN79" s="90">
        <f t="shared" si="53"/>
        <v>0.9093635091735045</v>
      </c>
      <c r="AO79" s="90">
        <f t="shared" si="54"/>
        <v>0.47165928746865665</v>
      </c>
      <c r="AP79" s="90">
        <f t="shared" si="55"/>
        <v>2.4997895148220484</v>
      </c>
      <c r="AQ79" s="91">
        <f t="shared" si="56"/>
        <v>2.6168367487838351</v>
      </c>
      <c r="AR79" s="2">
        <f t="shared" si="57"/>
        <v>0.11704723396178673</v>
      </c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</row>
    <row r="80" spans="1:114" x14ac:dyDescent="0.2">
      <c r="A80" s="1" t="s">
        <v>79</v>
      </c>
      <c r="B80" s="54">
        <v>3.18</v>
      </c>
      <c r="C80" s="49">
        <v>11.49</v>
      </c>
      <c r="D80" s="24">
        <v>7.335</v>
      </c>
      <c r="E80" s="33" t="s">
        <v>23</v>
      </c>
      <c r="F80" s="19"/>
      <c r="G80" s="80">
        <f t="shared" si="58"/>
        <v>5.5776220628277722</v>
      </c>
      <c r="H80" s="80">
        <f t="shared" si="42"/>
        <v>7.1393562404195485</v>
      </c>
      <c r="I80" s="81">
        <f t="shared" si="31"/>
        <v>13.993138231222314</v>
      </c>
      <c r="J80" s="77">
        <v>0.11956118844730357</v>
      </c>
      <c r="K80" s="53">
        <v>7</v>
      </c>
      <c r="L80" s="6">
        <v>12</v>
      </c>
      <c r="M80" s="6">
        <v>21</v>
      </c>
      <c r="N80" s="77">
        <v>10.72</v>
      </c>
      <c r="O80" s="77">
        <v>12.26</v>
      </c>
      <c r="P80" s="89">
        <f t="shared" si="32"/>
        <v>0.32770303445627008</v>
      </c>
      <c r="Q80" s="89">
        <f t="shared" si="43"/>
        <v>33.670102541893321</v>
      </c>
      <c r="R80" s="89">
        <f t="shared" si="44"/>
        <v>5.7810122419774652</v>
      </c>
      <c r="S80" s="89">
        <f t="shared" si="33"/>
        <v>6.0446836145492346</v>
      </c>
      <c r="T80" s="89">
        <f t="shared" si="45"/>
        <v>0.34944389974589718</v>
      </c>
      <c r="U80" s="89">
        <f t="shared" si="46"/>
        <v>4.6248097935819722E-2</v>
      </c>
      <c r="V80" s="89">
        <f t="shared" si="29"/>
        <v>0.40911857830841714</v>
      </c>
      <c r="W80" s="89">
        <f t="shared" si="59"/>
        <v>7.335</v>
      </c>
      <c r="X80" s="89"/>
      <c r="Y80" s="89">
        <f t="shared" si="60"/>
        <v>0.21695773138508617</v>
      </c>
      <c r="Z80" s="89">
        <f t="shared" si="61"/>
        <v>0.60127942523174804</v>
      </c>
      <c r="AA80" s="89">
        <f t="shared" si="37"/>
        <v>0.28000000000000003</v>
      </c>
      <c r="AB80" s="89">
        <f t="shared" si="37"/>
        <v>0.77</v>
      </c>
      <c r="AC80" s="89">
        <f t="shared" si="62"/>
        <v>2.9000000000000004</v>
      </c>
      <c r="AD80" s="89">
        <f t="shared" si="63"/>
        <v>3.46</v>
      </c>
      <c r="AE80" s="89">
        <f t="shared" si="64"/>
        <v>10.72</v>
      </c>
      <c r="AF80" s="89">
        <f t="shared" si="65"/>
        <v>12.26</v>
      </c>
      <c r="AG80" s="90"/>
      <c r="AH80" s="90">
        <f t="shared" si="47"/>
        <v>3.18</v>
      </c>
      <c r="AI80" s="90">
        <f t="shared" si="48"/>
        <v>11.49</v>
      </c>
      <c r="AJ80" s="90">
        <f t="shared" si="49"/>
        <v>1.7991791443263749</v>
      </c>
      <c r="AK80" s="90">
        <f t="shared" si="50"/>
        <v>6.3781225553048664</v>
      </c>
      <c r="AL80" s="90">
        <f t="shared" si="51"/>
        <v>2.147520404618775</v>
      </c>
      <c r="AM80" s="90">
        <f t="shared" si="52"/>
        <v>2.1861431561933649</v>
      </c>
      <c r="AN80" s="90">
        <f t="shared" si="53"/>
        <v>1.7973347962806123</v>
      </c>
      <c r="AO80" s="90">
        <f t="shared" si="54"/>
        <v>0.33328362528539035</v>
      </c>
      <c r="AP80" s="90">
        <f t="shared" si="55"/>
        <v>2.4997895148220484</v>
      </c>
      <c r="AQ80" s="91">
        <f t="shared" si="56"/>
        <v>2.663565192495787</v>
      </c>
      <c r="AR80" s="2">
        <f t="shared" si="57"/>
        <v>0.16377567767373868</v>
      </c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</row>
    <row r="81" spans="1:114" x14ac:dyDescent="0.2">
      <c r="A81" s="1" t="s">
        <v>186</v>
      </c>
      <c r="B81" s="51">
        <v>0.13</v>
      </c>
      <c r="C81" s="49">
        <v>0.82</v>
      </c>
      <c r="D81" s="24">
        <v>0.47499999999999998</v>
      </c>
      <c r="E81" s="19" t="s">
        <v>23</v>
      </c>
      <c r="F81" s="19"/>
      <c r="G81" s="80">
        <f t="shared" si="58"/>
        <v>6.5923785330211304</v>
      </c>
      <c r="H81" s="80">
        <f t="shared" si="42"/>
        <v>8.4382445222670466</v>
      </c>
      <c r="I81" s="81">
        <f t="shared" si="31"/>
        <v>16.53895926364341</v>
      </c>
      <c r="J81" s="77">
        <v>6.2534737576069865E-2</v>
      </c>
      <c r="K81" s="28">
        <v>6</v>
      </c>
      <c r="L81" s="6">
        <v>11</v>
      </c>
      <c r="M81" s="6">
        <v>22</v>
      </c>
      <c r="N81" s="77">
        <v>0.76</v>
      </c>
      <c r="O81" s="77">
        <v>0.87999999999999989</v>
      </c>
      <c r="P81" s="89">
        <f t="shared" si="32"/>
        <v>0.46983925760273376</v>
      </c>
      <c r="Q81" s="89">
        <f t="shared" si="43"/>
        <v>49.700130972380627</v>
      </c>
      <c r="R81" s="89">
        <f t="shared" si="44"/>
        <v>7.032078709199765</v>
      </c>
      <c r="S81" s="89">
        <f t="shared" si="33"/>
        <v>0.32649655434629016</v>
      </c>
      <c r="T81" s="89">
        <f t="shared" si="45"/>
        <v>2.2959494684456312E-2</v>
      </c>
      <c r="U81" s="89">
        <f t="shared" si="46"/>
        <v>5.6256629673598124E-2</v>
      </c>
      <c r="V81" s="89">
        <f t="shared" si="29"/>
        <v>3.1313798031850366E-2</v>
      </c>
      <c r="W81" s="89">
        <f t="shared" si="59"/>
        <v>0.47499999999999998</v>
      </c>
      <c r="X81" s="89"/>
      <c r="Y81" s="89">
        <f t="shared" si="60"/>
        <v>1.1905260794459019E-2</v>
      </c>
      <c r="Z81" s="89">
        <f t="shared" si="61"/>
        <v>5.072233526924172E-2</v>
      </c>
      <c r="AA81" s="89">
        <f t="shared" si="37"/>
        <v>0.02</v>
      </c>
      <c r="AB81" s="89">
        <f t="shared" si="37"/>
        <v>0.06</v>
      </c>
      <c r="AC81" s="89">
        <f t="shared" si="62"/>
        <v>0.11</v>
      </c>
      <c r="AD81" s="89">
        <f t="shared" si="63"/>
        <v>0.15</v>
      </c>
      <c r="AE81" s="89">
        <f t="shared" si="64"/>
        <v>0.76</v>
      </c>
      <c r="AF81" s="89">
        <f t="shared" si="65"/>
        <v>0.87999999999999989</v>
      </c>
      <c r="AG81" s="90"/>
      <c r="AH81" s="90">
        <f t="shared" si="47"/>
        <v>0.13</v>
      </c>
      <c r="AI81" s="90">
        <f t="shared" si="48"/>
        <v>0.82</v>
      </c>
      <c r="AJ81" s="90">
        <f t="shared" si="49"/>
        <v>-1.1193358836251965</v>
      </c>
      <c r="AK81" s="90">
        <f t="shared" si="50"/>
        <v>0.36459744675332167</v>
      </c>
      <c r="AL81" s="90">
        <f t="shared" si="51"/>
        <v>0.18120540855835657</v>
      </c>
      <c r="AM81" s="90">
        <f t="shared" si="52"/>
        <v>0.18389114725288011</v>
      </c>
      <c r="AN81" s="90">
        <f t="shared" si="53"/>
        <v>-1.122284802875297</v>
      </c>
      <c r="AO81" s="90">
        <f t="shared" si="54"/>
        <v>0.47607432873962979</v>
      </c>
      <c r="AP81" s="90">
        <f t="shared" si="55"/>
        <v>2.4997895148220484</v>
      </c>
      <c r="AQ81" s="91">
        <f t="shared" si="56"/>
        <v>2.6157994230676218</v>
      </c>
      <c r="AR81" s="2">
        <f t="shared" si="57"/>
        <v>0.11600990824557345</v>
      </c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x14ac:dyDescent="0.2">
      <c r="A82" s="1" t="s">
        <v>75</v>
      </c>
      <c r="B82" s="49">
        <v>250</v>
      </c>
      <c r="C82" s="49">
        <v>433</v>
      </c>
      <c r="D82" s="24">
        <v>341.5</v>
      </c>
      <c r="E82" s="19" t="s">
        <v>23</v>
      </c>
      <c r="F82" s="19"/>
      <c r="G82" s="80">
        <f t="shared" si="58"/>
        <v>3.6918395012059304</v>
      </c>
      <c r="H82" s="80">
        <f t="shared" si="42"/>
        <v>4.725554561543591</v>
      </c>
      <c r="I82" s="81">
        <f t="shared" si="31"/>
        <v>9.2620869406254389</v>
      </c>
      <c r="J82" s="77">
        <v>0.36240490332418718</v>
      </c>
      <c r="K82" s="28">
        <v>7</v>
      </c>
      <c r="L82" s="6">
        <v>13.5</v>
      </c>
      <c r="M82" s="6">
        <v>21</v>
      </c>
      <c r="N82" s="77">
        <v>413.38</v>
      </c>
      <c r="O82" s="77">
        <v>452.62</v>
      </c>
      <c r="P82" s="89">
        <f t="shared" si="32"/>
        <v>0.14012163523985807</v>
      </c>
      <c r="Q82" s="89">
        <f t="shared" si="43"/>
        <v>14.081224649177079</v>
      </c>
      <c r="R82" s="89">
        <f t="shared" si="44"/>
        <v>3.7190354460769903</v>
      </c>
      <c r="S82" s="89">
        <f t="shared" si="33"/>
        <v>329.01367752724201</v>
      </c>
      <c r="T82" s="89">
        <f t="shared" si="45"/>
        <v>12.236135289679575</v>
      </c>
      <c r="U82" s="89">
        <f t="shared" si="46"/>
        <v>2.9752283568615923E-2</v>
      </c>
      <c r="V82" s="89">
        <f t="shared" si="29"/>
        <v>12.607631896618253</v>
      </c>
      <c r="W82" s="89">
        <f t="shared" si="59"/>
        <v>341.5</v>
      </c>
      <c r="X82" s="89"/>
      <c r="Y82" s="89">
        <f t="shared" si="60"/>
        <v>9.8852979500898961</v>
      </c>
      <c r="Z82" s="89">
        <f t="shared" si="61"/>
        <v>15.32996584314661</v>
      </c>
      <c r="AA82" s="89">
        <f t="shared" si="37"/>
        <v>12.65</v>
      </c>
      <c r="AB82" s="89">
        <f t="shared" si="37"/>
        <v>19.62</v>
      </c>
      <c r="AC82" s="89">
        <f t="shared" si="62"/>
        <v>237.35</v>
      </c>
      <c r="AD82" s="89">
        <f t="shared" si="63"/>
        <v>262.64999999999998</v>
      </c>
      <c r="AE82" s="89">
        <f t="shared" si="64"/>
        <v>413.38</v>
      </c>
      <c r="AF82" s="89">
        <f t="shared" si="65"/>
        <v>452.62</v>
      </c>
      <c r="AG82" s="90"/>
      <c r="AH82" s="90">
        <f t="shared" si="47"/>
        <v>250</v>
      </c>
      <c r="AI82" s="90">
        <f t="shared" si="48"/>
        <v>433</v>
      </c>
      <c r="AJ82" s="90">
        <f t="shared" si="49"/>
        <v>5.7960993229323678</v>
      </c>
      <c r="AK82" s="90">
        <f t="shared" si="50"/>
        <v>332.25952297638196</v>
      </c>
      <c r="AL82" s="90">
        <f t="shared" si="51"/>
        <v>46.786209848588477</v>
      </c>
      <c r="AM82" s="90">
        <f t="shared" si="52"/>
        <v>48.455152605649516</v>
      </c>
      <c r="AN82" s="90">
        <f t="shared" si="53"/>
        <v>5.7953939012500575</v>
      </c>
      <c r="AO82" s="90">
        <f t="shared" si="54"/>
        <v>0.14506865969917018</v>
      </c>
      <c r="AP82" s="90">
        <f t="shared" si="55"/>
        <v>2.4997895148220484</v>
      </c>
      <c r="AQ82" s="91">
        <f t="shared" si="56"/>
        <v>2.8846447113851315</v>
      </c>
      <c r="AR82" s="2">
        <f t="shared" si="57"/>
        <v>0.38485519656308309</v>
      </c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114" x14ac:dyDescent="0.2">
      <c r="A83" s="1" t="s">
        <v>80</v>
      </c>
      <c r="B83" s="49">
        <v>34</v>
      </c>
      <c r="C83" s="49">
        <v>126</v>
      </c>
      <c r="D83" s="24">
        <v>80</v>
      </c>
      <c r="E83" s="19" t="s">
        <v>23</v>
      </c>
      <c r="F83" s="19" t="s">
        <v>81</v>
      </c>
      <c r="G83" s="80">
        <f t="shared" si="58"/>
        <v>5.6288978075490581</v>
      </c>
      <c r="H83" s="80">
        <f t="shared" si="42"/>
        <v>7.2049891936627946</v>
      </c>
      <c r="I83" s="81">
        <f t="shared" si="31"/>
        <v>14.121778819579077</v>
      </c>
      <c r="J83" s="77">
        <v>0.11592183832548342</v>
      </c>
      <c r="K83" s="28">
        <v>5</v>
      </c>
      <c r="L83" s="6">
        <v>8.5</v>
      </c>
      <c r="M83" s="6">
        <v>15</v>
      </c>
      <c r="N83" s="77">
        <v>117.48</v>
      </c>
      <c r="O83" s="77">
        <v>134.52000000000001</v>
      </c>
      <c r="P83" s="89">
        <f t="shared" si="32"/>
        <v>0.33416361794268279</v>
      </c>
      <c r="Q83" s="89">
        <f t="shared" si="43"/>
        <v>34.371293745401907</v>
      </c>
      <c r="R83" s="89">
        <f t="shared" si="44"/>
        <v>5.8413434880515211</v>
      </c>
      <c r="S83" s="89">
        <f t="shared" si="33"/>
        <v>65.452272687814286</v>
      </c>
      <c r="T83" s="89">
        <f t="shared" si="45"/>
        <v>3.8232920684313645</v>
      </c>
      <c r="U83" s="89">
        <f t="shared" si="46"/>
        <v>4.6730747904412173E-2</v>
      </c>
      <c r="V83" s="89">
        <f t="shared" si="29"/>
        <v>4.5031182460392465</v>
      </c>
      <c r="W83" s="89">
        <f t="shared" si="59"/>
        <v>80</v>
      </c>
      <c r="X83" s="89"/>
      <c r="Y83" s="89">
        <f t="shared" si="60"/>
        <v>2.3535038424362869</v>
      </c>
      <c r="Z83" s="89">
        <f t="shared" si="61"/>
        <v>6.6527326496422061</v>
      </c>
      <c r="AA83" s="89">
        <f t="shared" si="37"/>
        <v>3.01</v>
      </c>
      <c r="AB83" s="89">
        <f t="shared" si="37"/>
        <v>8.52</v>
      </c>
      <c r="AC83" s="89">
        <f t="shared" si="62"/>
        <v>30.990000000000002</v>
      </c>
      <c r="AD83" s="89">
        <f t="shared" si="63"/>
        <v>37.01</v>
      </c>
      <c r="AE83" s="89">
        <f t="shared" si="64"/>
        <v>117.48</v>
      </c>
      <c r="AF83" s="89">
        <f t="shared" si="65"/>
        <v>134.52000000000001</v>
      </c>
      <c r="AG83" s="90"/>
      <c r="AH83" s="90">
        <f t="shared" si="47"/>
        <v>34</v>
      </c>
      <c r="AI83" s="90">
        <f t="shared" si="48"/>
        <v>126</v>
      </c>
      <c r="AJ83" s="90">
        <f t="shared" si="49"/>
        <v>4.1813212157838198</v>
      </c>
      <c r="AK83" s="90">
        <f t="shared" si="50"/>
        <v>69.210589443892857</v>
      </c>
      <c r="AL83" s="90">
        <f t="shared" si="51"/>
        <v>23.788575000684538</v>
      </c>
      <c r="AM83" s="90">
        <f t="shared" si="52"/>
        <v>24.211038278045923</v>
      </c>
      <c r="AN83" s="90">
        <f t="shared" si="53"/>
        <v>4.1794317669265908</v>
      </c>
      <c r="AO83" s="90">
        <f t="shared" si="54"/>
        <v>0.33977083640448258</v>
      </c>
      <c r="AP83" s="90">
        <f t="shared" si="55"/>
        <v>2.4997895148220484</v>
      </c>
      <c r="AQ83" s="91">
        <f t="shared" si="56"/>
        <v>2.6604847509082652</v>
      </c>
      <c r="AR83" s="2">
        <f t="shared" si="57"/>
        <v>0.16069523608621683</v>
      </c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1:114" x14ac:dyDescent="0.2">
      <c r="A84" s="1" t="s">
        <v>63</v>
      </c>
      <c r="B84" s="49">
        <v>68</v>
      </c>
      <c r="C84" s="49">
        <v>270</v>
      </c>
      <c r="D84" s="24">
        <v>169</v>
      </c>
      <c r="E84" s="19" t="s">
        <v>23</v>
      </c>
      <c r="F84" s="19" t="s">
        <v>81</v>
      </c>
      <c r="G84" s="80">
        <f t="shared" si="58"/>
        <v>5.7655738919691712</v>
      </c>
      <c r="H84" s="80">
        <f t="shared" si="42"/>
        <v>7.3799345817205397</v>
      </c>
      <c r="I84" s="81">
        <f t="shared" si="31"/>
        <v>14.464671780172258</v>
      </c>
      <c r="J84" s="77">
        <v>0.10667026526618439</v>
      </c>
      <c r="K84" s="28">
        <v>8</v>
      </c>
      <c r="L84" s="6">
        <v>6.5</v>
      </c>
      <c r="M84" s="6">
        <v>12</v>
      </c>
      <c r="N84" s="77">
        <v>251.32</v>
      </c>
      <c r="O84" s="77">
        <v>288.68</v>
      </c>
      <c r="P84" s="89">
        <f t="shared" si="32"/>
        <v>0.35176384026078267</v>
      </c>
      <c r="Q84" s="89">
        <f t="shared" si="43"/>
        <v>36.293125323065681</v>
      </c>
      <c r="R84" s="89">
        <f t="shared" si="44"/>
        <v>6.003592701296923</v>
      </c>
      <c r="S84" s="89">
        <f t="shared" si="33"/>
        <v>135.49907748763457</v>
      </c>
      <c r="T84" s="89">
        <f t="shared" si="45"/>
        <v>8.1348127263722905</v>
      </c>
      <c r="U84" s="89">
        <f t="shared" si="46"/>
        <v>4.8028741610375382E-2</v>
      </c>
      <c r="V84" s="89">
        <f t="shared" si="29"/>
        <v>9.7438198774278995</v>
      </c>
      <c r="W84" s="89">
        <f t="shared" si="59"/>
        <v>169</v>
      </c>
      <c r="X84" s="89"/>
      <c r="Y84" s="89">
        <f t="shared" si="60"/>
        <v>4.8929169747799843</v>
      </c>
      <c r="Z84" s="89">
        <f t="shared" si="61"/>
        <v>14.594722780075813</v>
      </c>
      <c r="AA84" s="89">
        <f t="shared" si="37"/>
        <v>6.26</v>
      </c>
      <c r="AB84" s="89">
        <f t="shared" si="37"/>
        <v>18.68</v>
      </c>
      <c r="AC84" s="89">
        <f t="shared" si="62"/>
        <v>61.74</v>
      </c>
      <c r="AD84" s="89">
        <f t="shared" si="63"/>
        <v>74.260000000000005</v>
      </c>
      <c r="AE84" s="89">
        <f t="shared" si="64"/>
        <v>251.32</v>
      </c>
      <c r="AF84" s="89">
        <f t="shared" si="65"/>
        <v>288.68</v>
      </c>
      <c r="AG84" s="90"/>
      <c r="AH84" s="90">
        <f t="shared" si="47"/>
        <v>68</v>
      </c>
      <c r="AI84" s="90">
        <f t="shared" si="48"/>
        <v>270</v>
      </c>
      <c r="AJ84" s="90">
        <f t="shared" si="49"/>
        <v>4.908964832087241</v>
      </c>
      <c r="AK84" s="90">
        <f t="shared" si="50"/>
        <v>144.14701723009779</v>
      </c>
      <c r="AL84" s="90">
        <f t="shared" si="51"/>
        <v>52.315457612780477</v>
      </c>
      <c r="AM84" s="90">
        <f t="shared" si="52"/>
        <v>53.215121263024379</v>
      </c>
      <c r="AN84" s="90">
        <f t="shared" si="53"/>
        <v>4.9069501650438845</v>
      </c>
      <c r="AO84" s="90">
        <f t="shared" si="54"/>
        <v>0.35744528728425806</v>
      </c>
      <c r="AP84" s="90">
        <f t="shared" si="55"/>
        <v>2.4997895148220484</v>
      </c>
      <c r="AQ84" s="91">
        <f t="shared" si="56"/>
        <v>2.6526891604575553</v>
      </c>
      <c r="AR84" s="2">
        <f t="shared" si="57"/>
        <v>0.15289964563550695</v>
      </c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85" spans="1:114" x14ac:dyDescent="0.2">
      <c r="A85" s="1" t="s">
        <v>61</v>
      </c>
      <c r="B85" s="49">
        <v>7</v>
      </c>
      <c r="C85" s="49">
        <v>24</v>
      </c>
      <c r="D85" s="24">
        <v>15.5</v>
      </c>
      <c r="E85" s="19" t="s">
        <v>23</v>
      </c>
      <c r="F85" s="19"/>
      <c r="G85" s="80">
        <f t="shared" si="58"/>
        <v>5.4694104848495346</v>
      </c>
      <c r="H85" s="80">
        <f t="shared" si="42"/>
        <v>7.0008454206074049</v>
      </c>
      <c r="I85" s="81">
        <f t="shared" si="31"/>
        <v>13.721657024390513</v>
      </c>
      <c r="J85" s="77">
        <v>0.12756075190685223</v>
      </c>
      <c r="K85" s="28">
        <v>6</v>
      </c>
      <c r="L85" s="6">
        <v>11.5</v>
      </c>
      <c r="M85" s="6">
        <v>20</v>
      </c>
      <c r="N85" s="77">
        <v>22.42</v>
      </c>
      <c r="O85" s="77">
        <v>25.58</v>
      </c>
      <c r="P85" s="89">
        <f t="shared" si="32"/>
        <v>0.31432236767669197</v>
      </c>
      <c r="Q85" s="89">
        <f t="shared" si="43"/>
        <v>32.224820978746557</v>
      </c>
      <c r="R85" s="89">
        <f t="shared" si="44"/>
        <v>5.6546282794491942</v>
      </c>
      <c r="S85" s="89">
        <f t="shared" si="33"/>
        <v>12.961481396815721</v>
      </c>
      <c r="T85" s="89">
        <f t="shared" si="45"/>
        <v>0.73292359249988825</v>
      </c>
      <c r="U85" s="89">
        <f t="shared" si="46"/>
        <v>4.5237026235593558E-2</v>
      </c>
      <c r="V85" s="89">
        <f t="shared" si="29"/>
        <v>0.84775862515167788</v>
      </c>
      <c r="W85" s="89">
        <f t="shared" si="59"/>
        <v>15.5</v>
      </c>
      <c r="X85" s="89"/>
      <c r="Y85" s="89">
        <f t="shared" si="60"/>
        <v>0.46324390214913258</v>
      </c>
      <c r="Z85" s="89">
        <f t="shared" si="61"/>
        <v>1.232273348154223</v>
      </c>
      <c r="AA85" s="89">
        <f t="shared" si="37"/>
        <v>0.59</v>
      </c>
      <c r="AB85" s="89">
        <f t="shared" si="37"/>
        <v>1.58</v>
      </c>
      <c r="AC85" s="89">
        <f t="shared" si="62"/>
        <v>6.41</v>
      </c>
      <c r="AD85" s="89">
        <f t="shared" si="63"/>
        <v>7.59</v>
      </c>
      <c r="AE85" s="89">
        <f t="shared" si="64"/>
        <v>22.42</v>
      </c>
      <c r="AF85" s="89">
        <f t="shared" si="65"/>
        <v>25.58</v>
      </c>
      <c r="AG85" s="90"/>
      <c r="AH85" s="90">
        <f t="shared" si="47"/>
        <v>7</v>
      </c>
      <c r="AI85" s="90">
        <f t="shared" si="48"/>
        <v>24</v>
      </c>
      <c r="AJ85" s="90">
        <f t="shared" si="49"/>
        <v>2.5619819897016294</v>
      </c>
      <c r="AK85" s="90">
        <f t="shared" si="50"/>
        <v>13.617847725080717</v>
      </c>
      <c r="AL85" s="90">
        <f t="shared" si="51"/>
        <v>4.3883270505655716</v>
      </c>
      <c r="AM85" s="90">
        <f t="shared" si="52"/>
        <v>4.4694640606279172</v>
      </c>
      <c r="AN85" s="90">
        <f t="shared" si="53"/>
        <v>2.5602296086277652</v>
      </c>
      <c r="AO85" s="90">
        <f t="shared" si="54"/>
        <v>0.31984889083692408</v>
      </c>
      <c r="AP85" s="90">
        <f t="shared" si="55"/>
        <v>2.4997895148220373</v>
      </c>
      <c r="AQ85" s="91">
        <f t="shared" si="56"/>
        <v>2.6703655441553953</v>
      </c>
      <c r="AR85" s="2">
        <f t="shared" si="57"/>
        <v>0.17057602933335803</v>
      </c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</row>
    <row r="86" spans="1:114" x14ac:dyDescent="0.2">
      <c r="A86" s="1" t="s">
        <v>68</v>
      </c>
      <c r="B86" s="51">
        <v>22.5</v>
      </c>
      <c r="C86" s="49">
        <v>150</v>
      </c>
      <c r="D86" s="24">
        <v>86.25</v>
      </c>
      <c r="E86" s="19" t="s">
        <v>26</v>
      </c>
      <c r="F86" s="19"/>
      <c r="G86" s="80">
        <f t="shared" si="58"/>
        <v>6.6832240813543349</v>
      </c>
      <c r="H86" s="80">
        <f t="shared" si="42"/>
        <v>8.5545268241335481</v>
      </c>
      <c r="I86" s="81">
        <f t="shared" si="31"/>
        <v>16.766872575301754</v>
      </c>
      <c r="J86" s="77">
        <v>5.8747412286985767E-2</v>
      </c>
      <c r="K86" s="28">
        <v>8</v>
      </c>
      <c r="L86" s="6">
        <v>11.5</v>
      </c>
      <c r="M86" s="6">
        <v>24</v>
      </c>
      <c r="N86" s="77">
        <v>137.94999999999999</v>
      </c>
      <c r="O86" s="77">
        <v>162.05000000000001</v>
      </c>
      <c r="P86" s="89">
        <f t="shared" si="32"/>
        <v>0.48395917981782688</v>
      </c>
      <c r="Q86" s="89">
        <f t="shared" si="43"/>
        <v>51.372958387566328</v>
      </c>
      <c r="R86" s="89">
        <f t="shared" si="44"/>
        <v>7.1500320550027139</v>
      </c>
      <c r="S86" s="89">
        <f t="shared" si="33"/>
        <v>58.094750193111253</v>
      </c>
      <c r="T86" s="89">
        <f t="shared" si="45"/>
        <v>4.1537932610812058</v>
      </c>
      <c r="U86" s="89">
        <f t="shared" si="46"/>
        <v>5.7200256440021711E-2</v>
      </c>
      <c r="V86" s="89">
        <f t="shared" si="29"/>
        <v>5.7642807701681136</v>
      </c>
      <c r="W86" s="89">
        <f t="shared" si="59"/>
        <v>86.25</v>
      </c>
      <c r="X86" s="89"/>
      <c r="Y86" s="89">
        <f t="shared" si="60"/>
        <v>2.1177644221167298</v>
      </c>
      <c r="Z86" s="89">
        <f t="shared" si="61"/>
        <v>9.4107971182194987</v>
      </c>
      <c r="AA86" s="89">
        <f t="shared" si="37"/>
        <v>2.71</v>
      </c>
      <c r="AB86" s="89">
        <f t="shared" si="37"/>
        <v>12.05</v>
      </c>
      <c r="AC86" s="89">
        <f t="shared" si="62"/>
        <v>19.79</v>
      </c>
      <c r="AD86" s="89">
        <f t="shared" si="63"/>
        <v>25.21</v>
      </c>
      <c r="AE86" s="89">
        <f t="shared" si="64"/>
        <v>137.94999999999999</v>
      </c>
      <c r="AF86" s="89">
        <f t="shared" si="65"/>
        <v>162.05000000000001</v>
      </c>
      <c r="AG86" s="90"/>
      <c r="AH86" s="90">
        <f t="shared" si="47"/>
        <v>22.5</v>
      </c>
      <c r="AI86" s="90">
        <f t="shared" si="48"/>
        <v>150</v>
      </c>
      <c r="AJ86" s="90">
        <f t="shared" si="49"/>
        <v>4.0620753016533149</v>
      </c>
      <c r="AK86" s="90">
        <f t="shared" si="50"/>
        <v>65.312506750645255</v>
      </c>
      <c r="AL86" s="90">
        <f t="shared" si="51"/>
        <v>33.552966914885431</v>
      </c>
      <c r="AM86" s="90">
        <f t="shared" si="52"/>
        <v>34.044507950456946</v>
      </c>
      <c r="AN86" s="90">
        <f t="shared" si="53"/>
        <v>4.0590033540003727</v>
      </c>
      <c r="AO86" s="90">
        <f t="shared" si="54"/>
        <v>0.49026562497877335</v>
      </c>
      <c r="AP86" s="90">
        <f t="shared" si="55"/>
        <v>2.4997895148220484</v>
      </c>
      <c r="AQ86" s="91">
        <f t="shared" si="56"/>
        <v>2.612587779377562</v>
      </c>
      <c r="AR86" s="2">
        <f t="shared" si="57"/>
        <v>0.11279826455551367</v>
      </c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87" spans="1:114" x14ac:dyDescent="0.2">
      <c r="A87" s="2"/>
      <c r="B87" s="49"/>
      <c r="C87" s="49"/>
      <c r="D87" s="24"/>
      <c r="F87" s="10"/>
      <c r="G87" s="80"/>
      <c r="H87" s="80"/>
      <c r="I87" s="81"/>
      <c r="J87" s="77"/>
      <c r="K87" s="28"/>
      <c r="N87" s="77"/>
      <c r="O87" s="77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1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</row>
    <row r="88" spans="1:114" x14ac:dyDescent="0.2">
      <c r="A88" s="1" t="s">
        <v>82</v>
      </c>
      <c r="B88" s="49"/>
      <c r="C88" s="49"/>
      <c r="D88" s="24"/>
      <c r="E88" s="10"/>
      <c r="F88" s="10"/>
      <c r="G88" s="80"/>
      <c r="H88" s="80"/>
      <c r="I88" s="81"/>
      <c r="J88" s="77"/>
      <c r="K88" s="28"/>
      <c r="N88" s="77"/>
      <c r="O88" s="77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1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</row>
    <row r="89" spans="1:114" x14ac:dyDescent="0.2">
      <c r="A89" s="1" t="s">
        <v>40</v>
      </c>
      <c r="B89" s="49">
        <v>48</v>
      </c>
      <c r="C89" s="49">
        <v>86</v>
      </c>
      <c r="D89" s="24">
        <v>67</v>
      </c>
      <c r="E89" s="10" t="s">
        <v>23</v>
      </c>
      <c r="F89" s="10"/>
      <c r="G89" s="80">
        <f t="shared" ref="G89:G94" si="66">(V89*100)/D89</f>
        <v>3.8037250455518374</v>
      </c>
      <c r="H89" s="80">
        <f t="shared" si="42"/>
        <v>4.868768058306352</v>
      </c>
      <c r="I89" s="81">
        <f t="shared" si="31"/>
        <v>9.5427853942804504</v>
      </c>
      <c r="J89" s="77">
        <v>0.33837200745685525</v>
      </c>
      <c r="K89" s="28">
        <v>5</v>
      </c>
      <c r="L89" s="6">
        <v>9.5</v>
      </c>
      <c r="M89" s="6">
        <v>18</v>
      </c>
      <c r="N89" s="77">
        <v>81.99</v>
      </c>
      <c r="O89" s="77">
        <v>90.01</v>
      </c>
      <c r="P89" s="89">
        <f t="shared" si="32"/>
        <v>0.14876180748612658</v>
      </c>
      <c r="Q89" s="89">
        <f t="shared" si="43"/>
        <v>14.958864212816886</v>
      </c>
      <c r="R89" s="89">
        <f t="shared" si="44"/>
        <v>3.8352137114920839</v>
      </c>
      <c r="S89" s="89">
        <f t="shared" si="33"/>
        <v>64.24951361683604</v>
      </c>
      <c r="T89" s="89">
        <f t="shared" si="45"/>
        <v>2.4641061557998696</v>
      </c>
      <c r="U89" s="89">
        <f t="shared" si="46"/>
        <v>3.0681709691936673E-2</v>
      </c>
      <c r="V89" s="89">
        <f t="shared" si="29"/>
        <v>2.548495780519731</v>
      </c>
      <c r="W89" s="89">
        <f t="shared" ref="W89:W94" si="67">(B89+C89)/2</f>
        <v>67</v>
      </c>
      <c r="X89" s="89"/>
      <c r="Y89" s="89">
        <f t="shared" ref="Y89:Y94" si="68">(B89*U89)+(0.2*T89)</f>
        <v>1.9655432963729342</v>
      </c>
      <c r="Z89" s="89">
        <f t="shared" ref="Z89:Z94" si="69">(C89*U89)+(0.2*T89)</f>
        <v>3.131448264666528</v>
      </c>
      <c r="AA89" s="89">
        <f t="shared" si="37"/>
        <v>2.52</v>
      </c>
      <c r="AB89" s="89">
        <f t="shared" si="37"/>
        <v>4.01</v>
      </c>
      <c r="AC89" s="89">
        <f t="shared" ref="AC89:AC94" si="70">B89-AA89</f>
        <v>45.48</v>
      </c>
      <c r="AD89" s="89">
        <f t="shared" ref="AD89:AD94" si="71">B89+AA89</f>
        <v>50.52</v>
      </c>
      <c r="AE89" s="89">
        <f t="shared" ref="AE89:AE94" si="72">C89-AB89</f>
        <v>81.99</v>
      </c>
      <c r="AF89" s="89">
        <f t="shared" ref="AF89:AF94" si="73">C89+AB89</f>
        <v>90.01</v>
      </c>
      <c r="AG89" s="90"/>
      <c r="AH89" s="90">
        <f t="shared" si="47"/>
        <v>48</v>
      </c>
      <c r="AI89" s="90">
        <f t="shared" si="48"/>
        <v>86</v>
      </c>
      <c r="AJ89" s="90">
        <f t="shared" si="49"/>
        <v>4.162774153580699</v>
      </c>
      <c r="AK89" s="90">
        <f t="shared" si="50"/>
        <v>64.964384649839261</v>
      </c>
      <c r="AL89" s="90">
        <f t="shared" si="51"/>
        <v>9.7179340864615114</v>
      </c>
      <c r="AM89" s="90">
        <f t="shared" si="52"/>
        <v>10.046545359084256</v>
      </c>
      <c r="AN89" s="90">
        <f t="shared" si="53"/>
        <v>4.1620220986551555</v>
      </c>
      <c r="AO89" s="90">
        <f t="shared" si="54"/>
        <v>0.15373413810089823</v>
      </c>
      <c r="AP89" s="90">
        <f t="shared" si="55"/>
        <v>2.4997895148220373</v>
      </c>
      <c r="AQ89" s="91">
        <f t="shared" si="56"/>
        <v>2.8618389460902227</v>
      </c>
      <c r="AR89" s="2">
        <f t="shared" si="57"/>
        <v>0.36204943126818545</v>
      </c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</row>
    <row r="90" spans="1:114" x14ac:dyDescent="0.2">
      <c r="A90" s="1" t="s">
        <v>187</v>
      </c>
      <c r="B90" s="49">
        <v>0.4</v>
      </c>
      <c r="C90" s="49">
        <v>3.9</v>
      </c>
      <c r="D90" s="24">
        <v>2.15</v>
      </c>
      <c r="E90" s="10" t="s">
        <v>26</v>
      </c>
      <c r="F90" s="19" t="s">
        <v>83</v>
      </c>
      <c r="G90" s="80">
        <f t="shared" si="66"/>
        <v>7.2782155582030645</v>
      </c>
      <c r="H90" s="80">
        <f t="shared" si="42"/>
        <v>9.3161159144999228</v>
      </c>
      <c r="I90" s="81">
        <f t="shared" si="31"/>
        <v>18.259587192419847</v>
      </c>
      <c r="J90" s="77">
        <v>3.8239761536784656E-2</v>
      </c>
      <c r="K90" s="28">
        <v>10</v>
      </c>
      <c r="L90" s="6">
        <v>15.5</v>
      </c>
      <c r="M90" s="6">
        <v>27</v>
      </c>
      <c r="N90" s="77">
        <v>3.56</v>
      </c>
      <c r="O90" s="77">
        <v>4.24</v>
      </c>
      <c r="P90" s="89">
        <f t="shared" si="32"/>
        <v>0.58093553189024372</v>
      </c>
      <c r="Q90" s="89">
        <f t="shared" si="43"/>
        <v>63.357723886151682</v>
      </c>
      <c r="R90" s="89">
        <f t="shared" si="44"/>
        <v>7.9440370018115907</v>
      </c>
      <c r="S90" s="89">
        <f t="shared" si="33"/>
        <v>1.2489995996796797</v>
      </c>
      <c r="T90" s="89">
        <f t="shared" si="45"/>
        <v>9.9220990351032393E-2</v>
      </c>
      <c r="U90" s="89">
        <f t="shared" si="46"/>
        <v>6.3552296014492735E-2</v>
      </c>
      <c r="V90" s="89">
        <f t="shared" si="29"/>
        <v>0.15648163450136587</v>
      </c>
      <c r="W90" s="89">
        <f t="shared" si="67"/>
        <v>2.15</v>
      </c>
      <c r="X90" s="89"/>
      <c r="Y90" s="89">
        <f t="shared" si="68"/>
        <v>4.5265116476003578E-2</v>
      </c>
      <c r="Z90" s="89">
        <f t="shared" si="69"/>
        <v>0.26769815252672813</v>
      </c>
      <c r="AA90" s="89">
        <f t="shared" si="37"/>
        <v>0.06</v>
      </c>
      <c r="AB90" s="89">
        <f t="shared" si="37"/>
        <v>0.34</v>
      </c>
      <c r="AC90" s="89">
        <f t="shared" si="70"/>
        <v>0.34</v>
      </c>
      <c r="AD90" s="89">
        <f t="shared" si="71"/>
        <v>0.46</v>
      </c>
      <c r="AE90" s="89">
        <f t="shared" si="72"/>
        <v>3.56</v>
      </c>
      <c r="AF90" s="89">
        <f t="shared" si="73"/>
        <v>4.24</v>
      </c>
      <c r="AG90" s="90"/>
      <c r="AH90" s="90">
        <f t="shared" si="47"/>
        <v>0.4</v>
      </c>
      <c r="AI90" s="90">
        <f t="shared" si="48"/>
        <v>3.9</v>
      </c>
      <c r="AJ90" s="90">
        <f t="shared" si="49"/>
        <v>0.22234291063072281</v>
      </c>
      <c r="AK90" s="90">
        <f t="shared" si="50"/>
        <v>1.4785856023447808</v>
      </c>
      <c r="AL90" s="90">
        <f t="shared" si="51"/>
        <v>0.93679818335399889</v>
      </c>
      <c r="AM90" s="90">
        <f t="shared" si="52"/>
        <v>0.94977752040758023</v>
      </c>
      <c r="AN90" s="90">
        <f t="shared" si="53"/>
        <v>0.21836270298544697</v>
      </c>
      <c r="AO90" s="90">
        <f t="shared" si="54"/>
        <v>0.58774697574989876</v>
      </c>
      <c r="AP90" s="90">
        <f t="shared" si="55"/>
        <v>2.4997895148220373</v>
      </c>
      <c r="AQ90" s="91">
        <f t="shared" si="56"/>
        <v>2.5944265568778602</v>
      </c>
      <c r="AR90" s="2">
        <f t="shared" si="57"/>
        <v>9.4637042055822906E-2</v>
      </c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91" spans="1:114" x14ac:dyDescent="0.2">
      <c r="A91" s="1" t="s">
        <v>188</v>
      </c>
      <c r="B91" s="49">
        <v>14</v>
      </c>
      <c r="C91" s="49">
        <v>38</v>
      </c>
      <c r="D91" s="24">
        <v>26</v>
      </c>
      <c r="E91" s="10" t="s">
        <v>26</v>
      </c>
      <c r="F91" s="19" t="s">
        <v>83</v>
      </c>
      <c r="G91" s="80">
        <f t="shared" si="66"/>
        <v>4.9494265144762943</v>
      </c>
      <c r="H91" s="80">
        <f t="shared" si="42"/>
        <v>6.3352659385296572</v>
      </c>
      <c r="I91" s="81">
        <f t="shared" si="31"/>
        <v>12.417121239518128</v>
      </c>
      <c r="J91" s="77">
        <v>0.17298071590086117</v>
      </c>
      <c r="K91" s="28">
        <v>7</v>
      </c>
      <c r="L91" s="6">
        <v>12</v>
      </c>
      <c r="M91" s="6">
        <v>20</v>
      </c>
      <c r="N91" s="77">
        <v>35.729999999999997</v>
      </c>
      <c r="O91" s="77">
        <v>40.270000000000003</v>
      </c>
      <c r="P91" s="89">
        <f t="shared" si="32"/>
        <v>0.25472674237528758</v>
      </c>
      <c r="Q91" s="89">
        <f t="shared" si="43"/>
        <v>25.891517771238881</v>
      </c>
      <c r="R91" s="89">
        <f t="shared" si="44"/>
        <v>5.0637454291501349</v>
      </c>
      <c r="S91" s="89">
        <f t="shared" si="33"/>
        <v>23.065125189341593</v>
      </c>
      <c r="T91" s="89">
        <f t="shared" si="45"/>
        <v>1.1679592225030413</v>
      </c>
      <c r="U91" s="89">
        <f t="shared" si="46"/>
        <v>4.0509963433201082E-2</v>
      </c>
      <c r="V91" s="89">
        <f t="shared" si="29"/>
        <v>1.2868508937638363</v>
      </c>
      <c r="W91" s="89">
        <f t="shared" si="67"/>
        <v>26</v>
      </c>
      <c r="X91" s="89"/>
      <c r="Y91" s="89">
        <f t="shared" si="68"/>
        <v>0.8007313325654235</v>
      </c>
      <c r="Z91" s="89">
        <f t="shared" si="69"/>
        <v>1.7729704549622494</v>
      </c>
      <c r="AA91" s="89">
        <f t="shared" si="37"/>
        <v>1.02</v>
      </c>
      <c r="AB91" s="89">
        <f t="shared" si="37"/>
        <v>2.27</v>
      </c>
      <c r="AC91" s="89">
        <f t="shared" si="70"/>
        <v>12.98</v>
      </c>
      <c r="AD91" s="89">
        <f t="shared" si="71"/>
        <v>15.02</v>
      </c>
      <c r="AE91" s="89">
        <f t="shared" si="72"/>
        <v>35.729999999999997</v>
      </c>
      <c r="AF91" s="89">
        <f t="shared" si="73"/>
        <v>40.270000000000003</v>
      </c>
      <c r="AG91" s="90"/>
      <c r="AH91" s="90">
        <f t="shared" si="47"/>
        <v>14</v>
      </c>
      <c r="AI91" s="90">
        <f t="shared" si="48"/>
        <v>38</v>
      </c>
      <c r="AJ91" s="90">
        <f t="shared" si="49"/>
        <v>3.1383217446708223</v>
      </c>
      <c r="AK91" s="90">
        <f t="shared" si="50"/>
        <v>23.825694551070569</v>
      </c>
      <c r="AL91" s="90">
        <f t="shared" si="51"/>
        <v>6.1688339388115301</v>
      </c>
      <c r="AM91" s="90">
        <f t="shared" si="52"/>
        <v>6.3016265668011266</v>
      </c>
      <c r="AN91" s="90">
        <f t="shared" si="53"/>
        <v>3.1369566498260473</v>
      </c>
      <c r="AO91" s="90">
        <f t="shared" si="54"/>
        <v>0.26003058083747699</v>
      </c>
      <c r="AP91" s="90">
        <f t="shared" si="55"/>
        <v>2.4997895148220484</v>
      </c>
      <c r="AQ91" s="91">
        <f t="shared" si="56"/>
        <v>2.7097690133255914</v>
      </c>
      <c r="AR91" s="2">
        <f t="shared" si="57"/>
        <v>0.20997949850354303</v>
      </c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</row>
    <row r="92" spans="1:114" x14ac:dyDescent="0.2">
      <c r="A92" s="1" t="s">
        <v>189</v>
      </c>
      <c r="B92" s="49">
        <v>0.03</v>
      </c>
      <c r="C92" s="49">
        <v>0.38</v>
      </c>
      <c r="D92" s="24">
        <v>0.20500000000000002</v>
      </c>
      <c r="E92" s="10" t="s">
        <v>26</v>
      </c>
      <c r="F92" s="19" t="s">
        <v>83</v>
      </c>
      <c r="G92" s="80">
        <f t="shared" si="66"/>
        <v>7.6692035955003321</v>
      </c>
      <c r="H92" s="80">
        <f t="shared" si="42"/>
        <v>9.8165806022404247</v>
      </c>
      <c r="I92" s="81">
        <f t="shared" si="31"/>
        <v>19.240497980391233</v>
      </c>
      <c r="J92" s="77">
        <v>2.8325518448502063E-2</v>
      </c>
      <c r="K92" s="28">
        <v>9</v>
      </c>
      <c r="L92" s="6">
        <v>15.5</v>
      </c>
      <c r="M92" s="6">
        <v>33</v>
      </c>
      <c r="N92" s="77">
        <v>0.34</v>
      </c>
      <c r="O92" s="77">
        <v>0.42</v>
      </c>
      <c r="P92" s="89">
        <f t="shared" si="32"/>
        <v>0.64769741608629494</v>
      </c>
      <c r="Q92" s="89">
        <f t="shared" si="43"/>
        <v>72.195493804440133</v>
      </c>
      <c r="R92" s="89">
        <f t="shared" si="44"/>
        <v>8.482068957774402</v>
      </c>
      <c r="S92" s="89">
        <f t="shared" si="33"/>
        <v>0.10677078252031312</v>
      </c>
      <c r="T92" s="89">
        <f t="shared" si="45"/>
        <v>9.0563714001282974E-3</v>
      </c>
      <c r="U92" s="89">
        <f t="shared" si="46"/>
        <v>6.7856551662195216E-2</v>
      </c>
      <c r="V92" s="89">
        <f t="shared" si="29"/>
        <v>1.5721867370775681E-2</v>
      </c>
      <c r="W92" s="89">
        <f t="shared" si="67"/>
        <v>0.20500000000000002</v>
      </c>
      <c r="X92" s="89"/>
      <c r="Y92" s="89">
        <f t="shared" si="68"/>
        <v>3.8469708298915161E-3</v>
      </c>
      <c r="Z92" s="89">
        <f t="shared" si="69"/>
        <v>2.7596763911659845E-2</v>
      </c>
      <c r="AA92" s="89">
        <f t="shared" si="37"/>
        <v>0</v>
      </c>
      <c r="AB92" s="89">
        <f t="shared" si="37"/>
        <v>0.04</v>
      </c>
      <c r="AC92" s="89">
        <f t="shared" si="70"/>
        <v>0.03</v>
      </c>
      <c r="AD92" s="89">
        <f t="shared" si="71"/>
        <v>0.03</v>
      </c>
      <c r="AE92" s="89">
        <f t="shared" si="72"/>
        <v>0.34</v>
      </c>
      <c r="AF92" s="89">
        <f t="shared" si="73"/>
        <v>0.42</v>
      </c>
      <c r="AG92" s="90"/>
      <c r="AH92" s="90">
        <f t="shared" si="47"/>
        <v>0.03</v>
      </c>
      <c r="AI92" s="90">
        <f t="shared" si="48"/>
        <v>0.38</v>
      </c>
      <c r="AJ92" s="90">
        <f t="shared" si="49"/>
        <v>-2.2370709617908435</v>
      </c>
      <c r="AK92" s="90">
        <f t="shared" si="50"/>
        <v>0.13168863212616469</v>
      </c>
      <c r="AL92" s="90">
        <f t="shared" si="51"/>
        <v>9.5073258247797193E-2</v>
      </c>
      <c r="AM92" s="90">
        <f t="shared" si="52"/>
        <v>9.6364420547609769E-2</v>
      </c>
      <c r="AN92" s="90">
        <f t="shared" si="53"/>
        <v>-2.2417339389349298</v>
      </c>
      <c r="AO92" s="90">
        <f t="shared" si="54"/>
        <v>0.65485715777796594</v>
      </c>
      <c r="AP92" s="90">
        <f t="shared" si="55"/>
        <v>2.4997895148220484</v>
      </c>
      <c r="AQ92" s="91">
        <f t="shared" si="56"/>
        <v>2.5845912678721716</v>
      </c>
      <c r="AR92" s="2">
        <f t="shared" si="57"/>
        <v>8.4801753050123274E-2</v>
      </c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</row>
    <row r="93" spans="1:114" x14ac:dyDescent="0.2">
      <c r="A93" s="1" t="s">
        <v>51</v>
      </c>
      <c r="B93" s="49">
        <v>1.2</v>
      </c>
      <c r="C93" s="49">
        <v>2.1</v>
      </c>
      <c r="D93" s="24">
        <v>1.65</v>
      </c>
      <c r="E93" s="10" t="s">
        <v>23</v>
      </c>
      <c r="F93" s="10"/>
      <c r="G93" s="80">
        <f t="shared" si="66"/>
        <v>3.7263897751184603</v>
      </c>
      <c r="H93" s="80">
        <f t="shared" si="42"/>
        <v>4.7697789121516294</v>
      </c>
      <c r="I93" s="81">
        <f t="shared" si="31"/>
        <v>9.348766667817193</v>
      </c>
      <c r="J93" s="77">
        <v>0.3547701173040263</v>
      </c>
      <c r="K93" s="28">
        <v>7</v>
      </c>
      <c r="L93" s="6">
        <v>11.5</v>
      </c>
      <c r="M93" s="6">
        <v>20</v>
      </c>
      <c r="N93" s="77">
        <v>2</v>
      </c>
      <c r="O93" s="77">
        <v>2.2000000000000002</v>
      </c>
      <c r="P93" s="89">
        <f t="shared" si="32"/>
        <v>0.14275912957536296</v>
      </c>
      <c r="Q93" s="89">
        <f t="shared" si="43"/>
        <v>14.3489591128094</v>
      </c>
      <c r="R93" s="89">
        <f t="shared" si="44"/>
        <v>3.7548580682642854</v>
      </c>
      <c r="S93" s="89">
        <f t="shared" si="33"/>
        <v>1.5874507866387544</v>
      </c>
      <c r="T93" s="89">
        <f t="shared" si="45"/>
        <v>5.9606523941830136E-2</v>
      </c>
      <c r="U93" s="89">
        <f t="shared" si="46"/>
        <v>3.0038864546114284E-2</v>
      </c>
      <c r="V93" s="89">
        <f t="shared" si="29"/>
        <v>6.1485431289454592E-2</v>
      </c>
      <c r="W93" s="89">
        <f t="shared" si="67"/>
        <v>1.65</v>
      </c>
      <c r="X93" s="89"/>
      <c r="Y93" s="89">
        <f t="shared" si="68"/>
        <v>4.7967942243703168E-2</v>
      </c>
      <c r="Z93" s="89">
        <f t="shared" si="69"/>
        <v>7.500292033520603E-2</v>
      </c>
      <c r="AA93" s="89">
        <f t="shared" si="37"/>
        <v>0.06</v>
      </c>
      <c r="AB93" s="89">
        <f t="shared" si="37"/>
        <v>0.1</v>
      </c>
      <c r="AC93" s="89">
        <f t="shared" si="70"/>
        <v>1.1399999999999999</v>
      </c>
      <c r="AD93" s="89">
        <f t="shared" si="71"/>
        <v>1.26</v>
      </c>
      <c r="AE93" s="89">
        <f t="shared" si="72"/>
        <v>2</v>
      </c>
      <c r="AF93" s="89">
        <f t="shared" si="73"/>
        <v>2.2000000000000002</v>
      </c>
      <c r="AG93" s="90"/>
      <c r="AH93" s="90">
        <f t="shared" si="47"/>
        <v>1.2</v>
      </c>
      <c r="AI93" s="90">
        <f t="shared" si="48"/>
        <v>2.1</v>
      </c>
      <c r="AJ93" s="90">
        <f t="shared" si="49"/>
        <v>0.46212945076166595</v>
      </c>
      <c r="AK93" s="90">
        <f t="shared" si="50"/>
        <v>1.6037097437380965</v>
      </c>
      <c r="AL93" s="90">
        <f t="shared" si="51"/>
        <v>0.2301156554171199</v>
      </c>
      <c r="AM93" s="90">
        <f t="shared" si="52"/>
        <v>0.23818831442558408</v>
      </c>
      <c r="AN93" s="90">
        <f t="shared" si="53"/>
        <v>0.46140983716679773</v>
      </c>
      <c r="AO93" s="90">
        <f t="shared" si="54"/>
        <v>0.14771390004617652</v>
      </c>
      <c r="AP93" s="90">
        <f t="shared" si="55"/>
        <v>2.4997895148220484</v>
      </c>
      <c r="AQ93" s="91">
        <f t="shared" si="56"/>
        <v>2.8773866940654202</v>
      </c>
      <c r="AR93" s="2">
        <f t="shared" si="57"/>
        <v>0.37759717924337188</v>
      </c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</row>
    <row r="94" spans="1:114" x14ac:dyDescent="0.2">
      <c r="A94" s="1" t="s">
        <v>68</v>
      </c>
      <c r="B94" s="49">
        <v>200</v>
      </c>
      <c r="C94" s="49">
        <v>500</v>
      </c>
      <c r="D94" s="24">
        <v>350</v>
      </c>
      <c r="E94" s="10" t="s">
        <v>26</v>
      </c>
      <c r="F94" s="10"/>
      <c r="G94" s="80">
        <f t="shared" si="66"/>
        <v>4.7488356684793027</v>
      </c>
      <c r="H94" s="80">
        <f t="shared" si="42"/>
        <v>6.0785096556535079</v>
      </c>
      <c r="I94" s="81">
        <f t="shared" si="31"/>
        <v>11.913878925080875</v>
      </c>
      <c r="J94" s="77">
        <v>0.19423285088950859</v>
      </c>
      <c r="K94" s="28">
        <v>8</v>
      </c>
      <c r="L94" s="6">
        <v>13.5</v>
      </c>
      <c r="M94" s="6">
        <v>23</v>
      </c>
      <c r="N94" s="77">
        <v>471.29</v>
      </c>
      <c r="O94" s="77">
        <v>528.71</v>
      </c>
      <c r="P94" s="89">
        <f t="shared" si="32"/>
        <v>0.23374763568218243</v>
      </c>
      <c r="Q94" s="89">
        <f t="shared" si="43"/>
        <v>23.697715285232317</v>
      </c>
      <c r="R94" s="89">
        <f t="shared" si="44"/>
        <v>4.8422840979471991</v>
      </c>
      <c r="S94" s="89">
        <f t="shared" si="33"/>
        <v>316.22776601683796</v>
      </c>
      <c r="T94" s="89">
        <f t="shared" si="45"/>
        <v>15.312646827127022</v>
      </c>
      <c r="U94" s="89">
        <f t="shared" si="46"/>
        <v>3.8738272783577589E-2</v>
      </c>
      <c r="V94" s="89">
        <f t="shared" si="29"/>
        <v>16.62092483967756</v>
      </c>
      <c r="W94" s="89">
        <f t="shared" si="67"/>
        <v>350</v>
      </c>
      <c r="X94" s="89"/>
      <c r="Y94" s="89">
        <f t="shared" si="68"/>
        <v>10.810183922140922</v>
      </c>
      <c r="Z94" s="89">
        <f t="shared" si="69"/>
        <v>22.431665757214201</v>
      </c>
      <c r="AA94" s="89">
        <f t="shared" si="37"/>
        <v>13.84</v>
      </c>
      <c r="AB94" s="89">
        <f t="shared" si="37"/>
        <v>28.71</v>
      </c>
      <c r="AC94" s="89">
        <f t="shared" si="70"/>
        <v>186.16</v>
      </c>
      <c r="AD94" s="89">
        <f t="shared" si="71"/>
        <v>213.84</v>
      </c>
      <c r="AE94" s="89">
        <f t="shared" si="72"/>
        <v>471.29</v>
      </c>
      <c r="AF94" s="89">
        <f t="shared" si="73"/>
        <v>528.71</v>
      </c>
      <c r="AG94" s="90"/>
      <c r="AH94" s="90">
        <f t="shared" si="47"/>
        <v>200</v>
      </c>
      <c r="AI94" s="90">
        <f t="shared" si="48"/>
        <v>500</v>
      </c>
      <c r="AJ94" s="90">
        <f t="shared" si="49"/>
        <v>5.7564627324851134</v>
      </c>
      <c r="AK94" s="90">
        <f t="shared" si="50"/>
        <v>324.98587215046621</v>
      </c>
      <c r="AL94" s="90">
        <f t="shared" si="51"/>
        <v>77.014226699446581</v>
      </c>
      <c r="AM94" s="90">
        <f t="shared" si="52"/>
        <v>78.787348328522654</v>
      </c>
      <c r="AN94" s="90">
        <f t="shared" si="53"/>
        <v>5.7552259730836006</v>
      </c>
      <c r="AO94" s="90">
        <f t="shared" si="54"/>
        <v>0.23898007446235955</v>
      </c>
      <c r="AP94" s="90">
        <f t="shared" si="55"/>
        <v>2.4997895148220262</v>
      </c>
      <c r="AQ94" s="91">
        <f t="shared" si="56"/>
        <v>2.7286449599694174</v>
      </c>
      <c r="AR94" s="2">
        <f t="shared" si="57"/>
        <v>0.2288554451473912</v>
      </c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 x14ac:dyDescent="0.2">
      <c r="A95" s="2"/>
      <c r="B95" s="49"/>
      <c r="C95" s="49"/>
      <c r="D95" s="49"/>
      <c r="F95" s="10"/>
      <c r="G95" s="80"/>
      <c r="H95" s="80"/>
      <c r="I95" s="81"/>
      <c r="J95" s="77"/>
      <c r="K95" s="10"/>
      <c r="P95" s="89"/>
      <c r="Q95" s="89"/>
      <c r="R95" s="89"/>
      <c r="S95" s="91"/>
      <c r="T95" s="91"/>
      <c r="U95" s="91"/>
      <c r="V95" s="91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1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</row>
    <row r="96" spans="1:114" x14ac:dyDescent="0.2">
      <c r="A96" s="1"/>
      <c r="B96" s="49"/>
      <c r="C96" s="49"/>
      <c r="D96" s="49"/>
      <c r="E96" s="10"/>
      <c r="F96" s="10"/>
      <c r="G96" s="80"/>
      <c r="H96" s="80"/>
      <c r="I96" s="81"/>
      <c r="J96" s="77"/>
      <c r="K96" s="10"/>
      <c r="P96" s="89"/>
      <c r="Q96" s="89"/>
      <c r="R96" s="89"/>
      <c r="S96" s="91"/>
      <c r="T96" s="91"/>
      <c r="U96" s="91"/>
      <c r="V96" s="91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1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</row>
    <row r="97" spans="1:114" ht="14.25" x14ac:dyDescent="0.2">
      <c r="A97" s="55" t="s">
        <v>190</v>
      </c>
      <c r="B97" s="55"/>
      <c r="C97" s="55"/>
      <c r="D97" s="55"/>
      <c r="E97" s="10"/>
      <c r="F97" s="55"/>
      <c r="K97" s="10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1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</row>
    <row r="98" spans="1:114" ht="14.25" x14ac:dyDescent="0.2">
      <c r="A98" t="s">
        <v>191</v>
      </c>
      <c r="B98" s="55"/>
      <c r="C98" s="2"/>
      <c r="D98" s="2"/>
      <c r="E98" s="55"/>
      <c r="F98" s="10"/>
      <c r="K98" s="10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1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</row>
    <row r="99" spans="1:114" s="3" customFormat="1" ht="14.25" x14ac:dyDescent="0.2">
      <c r="A99" s="55" t="s">
        <v>192</v>
      </c>
      <c r="B99" s="55"/>
      <c r="C99" s="55"/>
      <c r="D99" s="55"/>
      <c r="E99" s="10"/>
      <c r="F99" s="19"/>
      <c r="G99" s="82"/>
      <c r="H99" s="83"/>
      <c r="I99" s="84"/>
      <c r="J99" s="83"/>
      <c r="K99" s="56"/>
      <c r="L99" s="57"/>
      <c r="M99" s="57"/>
      <c r="N99" s="83"/>
      <c r="O99" s="83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4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</row>
    <row r="100" spans="1:114" ht="14.25" x14ac:dyDescent="0.2">
      <c r="A100" s="55" t="s">
        <v>193</v>
      </c>
      <c r="B100" s="58"/>
      <c r="C100" s="2" t="s">
        <v>109</v>
      </c>
      <c r="D100" s="58"/>
      <c r="E100" s="56"/>
      <c r="F100" s="30"/>
      <c r="G100" s="76"/>
      <c r="I100" s="76"/>
      <c r="K100" s="59"/>
      <c r="L100" s="5"/>
      <c r="M100" s="5"/>
      <c r="N100" s="11"/>
      <c r="O100" s="11"/>
      <c r="P100" s="89"/>
      <c r="Q100" s="89"/>
      <c r="R100" s="89"/>
      <c r="S100" s="91"/>
      <c r="T100" s="91"/>
      <c r="U100" s="91"/>
      <c r="V100" s="91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1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</row>
    <row r="101" spans="1:114" ht="14.25" x14ac:dyDescent="0.2">
      <c r="A101" s="55" t="s">
        <v>194</v>
      </c>
      <c r="B101" s="55"/>
      <c r="C101" s="2"/>
      <c r="D101" s="58"/>
      <c r="E101" s="10"/>
      <c r="F101" s="30"/>
      <c r="G101" s="76"/>
      <c r="I101" s="76"/>
      <c r="K101" s="59"/>
      <c r="L101" s="5"/>
      <c r="M101" s="5"/>
      <c r="N101" s="11"/>
      <c r="O101" s="11"/>
      <c r="P101" s="89"/>
      <c r="Q101" s="89"/>
      <c r="R101" s="89"/>
      <c r="S101" s="91"/>
      <c r="T101" s="91"/>
      <c r="U101" s="91"/>
      <c r="V101" s="91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1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</row>
    <row r="102" spans="1:114" ht="14.25" x14ac:dyDescent="0.2">
      <c r="A102" s="55" t="s">
        <v>195</v>
      </c>
      <c r="B102" s="55"/>
      <c r="C102" s="2"/>
      <c r="D102" s="2"/>
      <c r="E102" s="10"/>
      <c r="F102" s="10"/>
      <c r="K102" s="10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1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</row>
    <row r="103" spans="1:114" ht="14.25" x14ac:dyDescent="0.2">
      <c r="A103" s="60" t="s">
        <v>196</v>
      </c>
      <c r="B103" s="60"/>
      <c r="C103" s="2"/>
      <c r="D103" s="2"/>
      <c r="E103" s="10"/>
      <c r="F103" s="10"/>
      <c r="K103" s="10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1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</row>
    <row r="104" spans="1:114" ht="14.25" x14ac:dyDescent="0.2">
      <c r="A104" s="55"/>
      <c r="B104" s="2"/>
      <c r="C104" s="2"/>
      <c r="D104" s="2"/>
      <c r="E104" s="10"/>
      <c r="F104" s="10"/>
      <c r="K104" s="10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1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</row>
    <row r="105" spans="1:114" ht="15.75" x14ac:dyDescent="0.25">
      <c r="A105" s="61"/>
      <c r="B105" s="2"/>
      <c r="C105" s="2"/>
      <c r="D105" s="2"/>
      <c r="E105" s="10"/>
      <c r="F105" s="10"/>
      <c r="K105" s="10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1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</row>
    <row r="106" spans="1:114" x14ac:dyDescent="0.2">
      <c r="E106" s="10"/>
    </row>
  </sheetData>
  <printOptions gridLines="1"/>
  <pageMargins left="0.71" right="0.71" top="0.79" bottom="0.79" header="0.31" footer="0.31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1:AT1"/>
  <sheetViews>
    <sheetView topLeftCell="A4" zoomScale="85" zoomScaleNormal="85" workbookViewId="0">
      <selection activeCell="A4" sqref="A1:XFD1048576"/>
    </sheetView>
  </sheetViews>
  <sheetFormatPr baseColWidth="10" defaultRowHeight="12.75" x14ac:dyDescent="0.2"/>
  <cols>
    <col min="7" max="8" width="11.5703125" style="7"/>
    <col min="10" max="10" width="11.5703125" style="8"/>
    <col min="11" max="11" width="11.5703125" style="9"/>
    <col min="12" max="12" width="11.5703125" style="7"/>
    <col min="13" max="14" width="11.5703125" style="6"/>
    <col min="15" max="15" width="11.5703125" style="5"/>
    <col min="16" max="20" width="11.5703125"/>
    <col min="25" max="25" width="11.5703125"/>
    <col min="33" max="33" width="11.5703125" style="8"/>
    <col min="34" max="34" width="11.5703125" style="6"/>
    <col min="44" max="46" width="11.5703125" style="68"/>
  </cols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"/>
  <sheetViews>
    <sheetView zoomScale="87" zoomScaleNormal="87" workbookViewId="0">
      <selection activeCell="E1" sqref="A1:XFD1048576"/>
    </sheetView>
  </sheetViews>
  <sheetFormatPr baseColWidth="10" defaultRowHeight="12.75" x14ac:dyDescent="0.2"/>
  <cols>
    <col min="2" max="2" width="11.5703125" style="8"/>
    <col min="3" max="3" width="11.5703125" style="6"/>
  </cols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S1"/>
  <sheetViews>
    <sheetView zoomScale="130" zoomScaleNormal="130" workbookViewId="0">
      <selection sqref="A1:XFD1048576"/>
    </sheetView>
  </sheetViews>
  <sheetFormatPr baseColWidth="10" defaultRowHeight="12.75" x14ac:dyDescent="0.2"/>
  <cols>
    <col min="7" max="7" width="11.5703125" style="70"/>
    <col min="8" max="8" width="11.5703125" style="69"/>
    <col min="11" max="14" width="11.5703125" style="8"/>
    <col min="19" max="19" width="11.5703125" style="8"/>
  </cols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="90" zoomScaleNormal="90" workbookViewId="0">
      <selection sqref="A1:XFD1048576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G1:S1"/>
  <sheetViews>
    <sheetView topLeftCell="AP1" workbookViewId="0">
      <selection activeCell="AP1" sqref="A1:XFD1048576"/>
    </sheetView>
  </sheetViews>
  <sheetFormatPr baseColWidth="10" defaultRowHeight="12.75" x14ac:dyDescent="0.2"/>
  <cols>
    <col min="7" max="7" width="11.5703125" style="70"/>
    <col min="8" max="8" width="11.5703125" style="69"/>
    <col min="11" max="14" width="11.5703125" style="8"/>
    <col min="19" max="19" width="11.5703125" style="8"/>
  </cols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E1:M1"/>
  <sheetViews>
    <sheetView topLeftCell="Q1" workbookViewId="0">
      <selection activeCell="Q1" sqref="A1:XFD1048576"/>
    </sheetView>
  </sheetViews>
  <sheetFormatPr baseColWidth="10" defaultRowHeight="12.75" x14ac:dyDescent="0.2"/>
  <cols>
    <col min="5" max="6" width="11.5703125" style="7"/>
    <col min="8" max="8" width="11.5703125" style="8"/>
    <col min="9" max="9" width="11.5703125" style="9"/>
    <col min="10" max="10" width="11.5703125" style="7"/>
    <col min="11" max="12" width="11.5703125" style="6"/>
    <col min="13" max="13" width="11.5703125" style="5"/>
    <col min="14" max="18" width="11.5703125"/>
    <col min="23" max="23" width="11.5703125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Erklärung</vt:lpstr>
      <vt:lpstr>Tabelle </vt:lpstr>
      <vt:lpstr>Tabelle1</vt:lpstr>
      <vt:lpstr>Tabelle2</vt:lpstr>
      <vt:lpstr>Tabelle3</vt:lpstr>
      <vt:lpstr>Tabelle4</vt:lpstr>
      <vt:lpstr>Tabelle5</vt:lpstr>
      <vt:lpstr>Tabelle6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 Haeckel</cp:lastModifiedBy>
  <cp:lastPrinted>2015-10-11T08:37:24Z</cp:lastPrinted>
  <dcterms:created xsi:type="dcterms:W3CDTF">2014-10-18T14:23:21Z</dcterms:created>
  <dcterms:modified xsi:type="dcterms:W3CDTF">2019-03-10T14:09:45Z</dcterms:modified>
</cp:coreProperties>
</file>